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tabRatio="562" activeTab="0"/>
  </bookViews>
  <sheets>
    <sheet name="ТСУ (иномарки)" sheetId="1" r:id="rId1"/>
    <sheet name="ТСУ (Россия)" sheetId="2" r:id="rId2"/>
    <sheet name="ТСУ и аксессуары (Импорт)" sheetId="3" r:id="rId3"/>
  </sheets>
  <definedNames>
    <definedName name="Z_142A9445_A292_11D9_8E7C_009027AEEA37_.wvu.FilterData" localSheetId="0" hidden="1">'ТСУ (иномарки)'!$B$4:$N$470</definedName>
    <definedName name="Z_1C9EE395_06A1_41D5_9B75_3DA9A451808D_.wvu.FilterData" localSheetId="0" hidden="1">'ТСУ (иномарки)'!$B$4:$N$470</definedName>
    <definedName name="Z_1C9EE395_06A1_41D5_9B75_3DA9A451808D_.wvu.FilterData" localSheetId="1" hidden="1">'ТСУ (Россия)'!$B$2:$K$58</definedName>
    <definedName name="Z_1C9EE395_06A1_41D5_9B75_3DA9A451808D_.wvu.PrintArea" localSheetId="0" hidden="1">'ТСУ (иномарки)'!$B$1:$N$485</definedName>
    <definedName name="Z_1C9EE395_06A1_41D5_9B75_3DA9A451808D_.wvu.PrintArea" localSheetId="1" hidden="1">'ТСУ (Россия)'!$B$1:$E$104</definedName>
    <definedName name="Z_1CA30FA5_7361_11D8_8E7B_009027AEEA37_.wvu.Cols" localSheetId="0" hidden="1">'ТСУ (иномарки)'!#REF!</definedName>
    <definedName name="Z_1CA30FA5_7361_11D8_8E7B_009027AEEA37_.wvu.FilterData" localSheetId="0" hidden="1">'ТСУ (иномарки)'!$B$4:$N$470</definedName>
    <definedName name="Z_1CA30FA5_7361_11D8_8E7B_009027AEEA37_.wvu.FilterData" localSheetId="1" hidden="1">'ТСУ (Россия)'!$B$2:$K$58</definedName>
    <definedName name="Z_1CA30FA5_7361_11D8_8E7B_009027AEEA37_.wvu.PrintArea" localSheetId="0" hidden="1">'ТСУ (иномарки)'!$B$1:$N$485</definedName>
    <definedName name="Z_1CA30FA5_7361_11D8_8E7B_009027AEEA37_.wvu.PrintArea" localSheetId="1" hidden="1">'ТСУ (Россия)'!$B$1:$E$99</definedName>
    <definedName name="Z_20D34181_72C1_11D8_96EF_0080481CE252_.wvu.FilterData" localSheetId="0" hidden="1">'ТСУ (иномарки)'!$B$4:$N$470</definedName>
    <definedName name="Z_20D34181_72C1_11D8_96EF_0080481CE252_.wvu.FilterData" localSheetId="1" hidden="1">'ТСУ (Россия)'!$B$2:$K$58</definedName>
    <definedName name="Z_220A40FA_5E40_4B56_945C_ECCF44F8C32E_.wvu.FilterData" localSheetId="0" hidden="1">'ТСУ (иномарки)'!$B$4:$N$470</definedName>
    <definedName name="Z_220A40FA_5E40_4B56_945C_ECCF44F8C32E_.wvu.FilterData" localSheetId="1" hidden="1">'ТСУ (Россия)'!$B$2:$K$58</definedName>
    <definedName name="Z_55A15CA5_C908_11D9_BCFF_00E04C0A8254_.wvu.FilterData" localSheetId="0" hidden="1">'ТСУ (иномарки)'!$B$4:$N$470</definedName>
    <definedName name="Z_55A15CA5_C908_11D9_BCFF_00E04C0A8254_.wvu.FilterData" localSheetId="1" hidden="1">'ТСУ (Россия)'!$B$2:$K$58</definedName>
    <definedName name="Z_5A8793E0_72A3_11D8_916C_00E04C7806EB_.wvu.Cols" localSheetId="0" hidden="1">'ТСУ (иномарки)'!#REF!</definedName>
    <definedName name="Z_5A8793E0_72A3_11D8_916C_00E04C7806EB_.wvu.FilterData" localSheetId="0" hidden="1">'ТСУ (иномарки)'!$B$2:$N$470</definedName>
    <definedName name="Z_5A8793E0_72A3_11D8_916C_00E04C7806EB_.wvu.FilterData" localSheetId="1" hidden="1">'ТСУ (Россия)'!$B$2:$K$58</definedName>
    <definedName name="Z_5A8793E0_72A3_11D8_916C_00E04C7806EB_.wvu.PrintArea" localSheetId="0" hidden="1">'ТСУ (иномарки)'!$B$1:$N$485</definedName>
    <definedName name="Z_5A8793E0_72A3_11D8_916C_00E04C7806EB_.wvu.Rows" localSheetId="0" hidden="1">'ТСУ (иномарки)'!#REF!,'ТСУ (иномарки)'!#REF!,'ТСУ (иномарки)'!#REF!,'ТСУ (иномарки)'!#REF!,'ТСУ (иномарки)'!#REF!,'ТСУ (иномарки)'!#REF!,'ТСУ (иномарки)'!#REF!,'ТСУ (иномарки)'!#REF!,'ТСУ (иномарки)'!#REF!,'ТСУ (иномарки)'!#REF!,'ТСУ (иномарки)'!#REF!</definedName>
    <definedName name="Z_696191A1_72A2_11D8_ADB2_0040F45FC7D7_.wvu.FilterData" localSheetId="1" hidden="1">'ТСУ (Россия)'!$B$3:$G$59</definedName>
    <definedName name="Z_720522D8_155C_4795_9DAB_BE293400F696_.wvu.FilterData" localSheetId="0" hidden="1">'ТСУ (иномарки)'!$B$4:$N$470</definedName>
    <definedName name="Z_7A4385F3_B58C_4991_AB9A_DA85C1BCDB97_.wvu.FilterData" localSheetId="0" hidden="1">'ТСУ (иномарки)'!$B$4:$N$470</definedName>
    <definedName name="Z_7A4385F3_B58C_4991_AB9A_DA85C1BCDB97_.wvu.FilterData" localSheetId="1" hidden="1">'ТСУ (Россия)'!$B$2:$K$58</definedName>
    <definedName name="Z_7A68A857_FFDB_410F_8957_3619E6F518D5_.wvu.FilterData" localSheetId="0" hidden="1">'ТСУ (иномарки)'!$B$2:$N$470</definedName>
    <definedName name="Z_9CF5AA64_6A20_4C37_A2DA_2129EBAE4A64_.wvu.FilterData" localSheetId="1" hidden="1">'ТСУ (Россия)'!$B$2:$K$58</definedName>
    <definedName name="Z_9E7D6C7B_D1D2_48A9_88F9_EE0B3178F899_.wvu.FilterData" localSheetId="0" hidden="1">'ТСУ (иномарки)'!$B$4:$N$470</definedName>
    <definedName name="Z_9E7D6C7B_D1D2_48A9_88F9_EE0B3178F899_.wvu.FilterData" localSheetId="1" hidden="1">'ТСУ (Россия)'!$B$2:$K$58</definedName>
    <definedName name="Z_9E7D6C7B_D1D2_48A9_88F9_EE0B3178F899_.wvu.PrintArea" localSheetId="0" hidden="1">'ТСУ (иномарки)'!$B$1:$N$485</definedName>
    <definedName name="Z_9E7D6C7B_D1D2_48A9_88F9_EE0B3178F899_.wvu.PrintArea" localSheetId="1" hidden="1">'ТСУ (Россия)'!$B$1:$E$95</definedName>
    <definedName name="Z_CDB9BB86_2C54_4750_AF4B_EAED570508CD_.wvu.FilterData" localSheetId="0" hidden="1">'ТСУ (иномарки)'!$B$4:$N$470</definedName>
    <definedName name="Z_CF1F6A07_4C66_41AD_8D09_CAD43D061E52_.wvu.FilterData" localSheetId="0" hidden="1">'ТСУ (иномарки)'!$B$4:$N$470</definedName>
    <definedName name="Z_CF1F6A07_4C66_41AD_8D09_CAD43D061E52_.wvu.FilterData" localSheetId="1" hidden="1">'ТСУ (Россия)'!$B$2:$K$58</definedName>
    <definedName name="Z_F8593EA0_7D9F_11D8_916C_00E04C7806EB_.wvu.Rows" localSheetId="0" hidden="1">'ТСУ (иномарки)'!#REF!,'ТСУ (иномарки)'!#REF!,'ТСУ (иномарки)'!#REF!,'ТСУ (иномарки)'!$21:$21,'ТСУ (иномарки)'!$42:$42,'ТСУ (иномарки)'!#REF!,'ТСУ (иномарки)'!#REF!,'ТСУ (иномарки)'!#REF!,'ТСУ (иномарки)'!#REF!,'ТСУ (иномарки)'!$91:$114,'ТСУ (иномарки)'!#REF!,'ТСУ (иномарки)'!$139:$140,'ТСУ (иномарки)'!$144:$148,'ТСУ (иномарки)'!#REF!,'ТСУ (иномарки)'!$188:$189,'ТСУ (иномарки)'!#REF!,'ТСУ (иномарки)'!$213:$219,'ТСУ (иномарки)'!#REF!,'ТСУ (иномарки)'!#REF!,'ТСУ (иномарки)'!#REF!,'ТСУ (иномарки)'!$280:$282,'ТСУ (иномарки)'!#REF!,'ТСУ (иномарки)'!#REF!,'ТСУ (иномарки)'!#REF!,'ТСУ (иномарки)'!#REF!,'ТСУ (иномарки)'!#REF!,'ТСУ (иномарки)'!$343:$343,'ТСУ (иномарки)'!#REF!,'ТСУ (иномарки)'!#REF!,'ТСУ (иномарки)'!#REF!,'ТСУ (иномарки)'!#REF!,'ТСУ (иномарки)'!$380:$389,'ТСУ (иномарки)'!$393:$400,'ТСУ (иномарки)'!$458:$458,'ТСУ (иномарки)'!#REF!</definedName>
    <definedName name="_xlnm.Print_Area" localSheetId="0">'ТСУ (иномарки)'!$B$1:$N$483</definedName>
    <definedName name="_xlnm.Print_Area" localSheetId="1">'ТСУ (Россия)'!$B$1:$K$79</definedName>
  </definedNames>
  <calcPr fullCalcOnLoad="1"/>
</workbook>
</file>

<file path=xl/sharedStrings.xml><?xml version="1.0" encoding="utf-8"?>
<sst xmlns="http://schemas.openxmlformats.org/spreadsheetml/2006/main" count="3730" uniqueCount="1478">
  <si>
    <t>GX 4704x4                                                                                           Toyota Land Cruiser Prado  (J120,125) 4x4</t>
  </si>
  <si>
    <t>Gazelle - 3302 van (глушитель в бок)</t>
  </si>
  <si>
    <t xml:space="preserve">Gazelle - 3302 van, 33023 van (фермер с двойной кабиной)  </t>
  </si>
  <si>
    <t xml:space="preserve">Lada - 2113 coupe                                                                                                       Lada - 2114 HB                                                                                                                        Lada - 2115 sedan  </t>
  </si>
  <si>
    <t xml:space="preserve">Lada - 2113 coupe, Lada - 2114 HB                                                                          Lada - 2115 sedan  </t>
  </si>
  <si>
    <t xml:space="preserve">Rezzo minivan                                                                                                                     Daewoo Tacuma minivan </t>
  </si>
  <si>
    <r>
      <t xml:space="preserve">Tacuma minivan                        </t>
    </r>
    <r>
      <rPr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                                                            Chevrolet Rezzo minivan</t>
    </r>
  </si>
  <si>
    <t xml:space="preserve">Doblo minivan, van </t>
  </si>
  <si>
    <t>Galaxy minivan                                                                                        Volkswagen Sharan minivan                                                                            Seat Alhambra minivan</t>
  </si>
  <si>
    <t>LIFAN</t>
  </si>
  <si>
    <t>2009/09-</t>
  </si>
  <si>
    <t>Verso wagon</t>
  </si>
  <si>
    <t>Plate LUX</t>
  </si>
  <si>
    <t>Fiesta HB                                                                                                    Fusion minivan</t>
  </si>
  <si>
    <t>Tourneo Connect minivan, van                                                                                             Transit Connect minivan, van</t>
  </si>
  <si>
    <t>Matrix minivan</t>
  </si>
  <si>
    <t xml:space="preserve">Carens minivan </t>
  </si>
  <si>
    <t xml:space="preserve">Carnival minivan </t>
  </si>
  <si>
    <t>Note minivan</t>
  </si>
  <si>
    <t>Partner I minivan, van                                                                                                                        Citroen Berlingo I minivan, van</t>
  </si>
  <si>
    <t>Berlingo I minivan, van                                                                                              Peugeot Partner I minivan, van</t>
  </si>
  <si>
    <t xml:space="preserve">Alhambra minivan                                                          Volkswagen Sharan minivan                                                                                 Ford Galaxy minivan </t>
  </si>
  <si>
    <t xml:space="preserve">Roomster minivan </t>
  </si>
  <si>
    <t>Caddy III minivan, van                                                                       Caddy III Maxi minivan, van</t>
  </si>
  <si>
    <t xml:space="preserve">Sharan minivan                                                                                         Ford Galaxy minivan                                                                                                           Seat Alhambra minivan </t>
  </si>
  <si>
    <t xml:space="preserve">Gazelle - 2705, 3221minibus (глушитель в бок)         </t>
  </si>
  <si>
    <t>Gazelle - 2752 Sobol, 2217 Barguzin minibus (глушитель в бок)</t>
  </si>
  <si>
    <t xml:space="preserve">Gazelle - 2752 Sobol, 2217 Barguzin minibus </t>
  </si>
  <si>
    <t xml:space="preserve">Gazelle - 2705 minibus </t>
  </si>
  <si>
    <t xml:space="preserve">Izh - 2715, 2715-01, 27252-01mini truck </t>
  </si>
  <si>
    <t xml:space="preserve">Lada - Samara 2108 coupe                                                                                 Lada - Samara 2109 sedan                                                                                                           Lada - Samara 21099 HB                                                     </t>
  </si>
  <si>
    <t xml:space="preserve">100 sedan, wagon                                                                                                                                                                                                            A6 sedan, wagon                                                                                                                                                                                                                     A6 Quattro sedan, wagon                                                                                                                                                                                                                                        </t>
  </si>
  <si>
    <t>2001/5-2008/1                                                                                                                                                                                                                   2001/4-</t>
  </si>
  <si>
    <t>2008/8-</t>
  </si>
  <si>
    <t>I20 HB</t>
  </si>
  <si>
    <t>2009-</t>
  </si>
  <si>
    <t>1997-2006</t>
  </si>
  <si>
    <t>Escape 4x4</t>
  </si>
  <si>
    <t>2001/9-2003/1                                                                                                                                                                                                             2001-2003</t>
  </si>
  <si>
    <t xml:space="preserve">   2001/4-                                                                                                                                                                                                                2001/5-2008/1</t>
  </si>
  <si>
    <t>1996-2003/6                                                                                                                                                                                                   1997/10-2003/10                                                                                                                                                                                                          1998-2005</t>
  </si>
  <si>
    <t>Распродажа остатков</t>
  </si>
  <si>
    <t xml:space="preserve">Sportage 4x4                                                                          Hyundai Tucson 4x4                             </t>
  </si>
  <si>
    <t>1990/12-1994                                                                                                                                                                                                          1994-1997/3                                                                                                                                                                                                                        1994-1997/3</t>
  </si>
  <si>
    <t>Santa Fe 4x4 (Tagaz)</t>
  </si>
  <si>
    <r>
      <t xml:space="preserve">Sonata </t>
    </r>
    <r>
      <rPr>
        <sz val="12"/>
        <rFont val="Arial"/>
        <family val="2"/>
      </rPr>
      <t>V</t>
    </r>
    <r>
      <rPr>
        <sz val="12"/>
        <rFont val="Arial"/>
        <family val="2"/>
      </rPr>
      <t>, sedan</t>
    </r>
  </si>
  <si>
    <t>А</t>
  </si>
  <si>
    <t>Pajero Sport 4x4</t>
  </si>
  <si>
    <t>Combo minivan</t>
  </si>
  <si>
    <t>RAV 4 4x4</t>
  </si>
  <si>
    <t>2008/05-</t>
  </si>
  <si>
    <t>H 200 minibus 4x4</t>
  </si>
  <si>
    <t>2003-2009</t>
  </si>
  <si>
    <r>
      <t xml:space="preserve">Lada - Priora 21703 HB                                                                                                     Lada - Priora sedan,  wagon                                                                                                          Lada </t>
    </r>
    <r>
      <rPr>
        <sz val="12"/>
        <color indexed="8"/>
        <rFont val="Arial"/>
        <family val="2"/>
      </rPr>
      <t xml:space="preserve">- 2110 sedan                                                                                          Lada - 2111 wagon                                                                                             Lada - 2112 HB </t>
    </r>
  </si>
  <si>
    <t>0856</t>
  </si>
  <si>
    <t>3500/120</t>
  </si>
  <si>
    <t>7805</t>
  </si>
  <si>
    <t>3500/140</t>
  </si>
  <si>
    <t>7809</t>
  </si>
  <si>
    <t>7808</t>
  </si>
  <si>
    <t>2005-2010                                                                                                                                                                                                                                  2004-2010</t>
  </si>
  <si>
    <t>2004-2010                                                                                                                                                                                                                   2005-2010</t>
  </si>
  <si>
    <t>2002/12-2010</t>
  </si>
  <si>
    <t>Fiesta  HB</t>
  </si>
  <si>
    <t xml:space="preserve"> 2003-2007                                                                                                                                                                                                                               1998/3-2007 </t>
  </si>
  <si>
    <t xml:space="preserve">2001-2003                                                                                                                                                                                                                            2001/9-2003/1   </t>
  </si>
  <si>
    <t>2006/5-                                                                                                                                                                                                                             2006-</t>
  </si>
  <si>
    <t>2000/3-2007/1                                                                                                                                                                                                                          2007/2-</t>
  </si>
  <si>
    <t>2008/10-</t>
  </si>
  <si>
    <t>0872</t>
  </si>
  <si>
    <t>2003-2009/10</t>
  </si>
  <si>
    <t>2009/11-</t>
  </si>
  <si>
    <t xml:space="preserve"> 2002-2008                                                                                                                                                                                                            2000/10-2005                                                                                                                                                                                                                                1997/5-2005</t>
  </si>
  <si>
    <t>Lanos sedan                                                                                                         SENS sedan                                                                                        Chevrolet Lanos sedan</t>
  </si>
  <si>
    <t>2002/3-2006</t>
  </si>
  <si>
    <t xml:space="preserve">Accent HB, sedan </t>
  </si>
  <si>
    <t>2006-                                                                                                                                                                                                                                        2005/9-2008</t>
  </si>
  <si>
    <t>I30 HB                                                                                                Kia Ceed HB</t>
  </si>
  <si>
    <t>LX 570 4x4                                                                                                                                                                                                                 Toyota Land Cruiser 200 4x4</t>
  </si>
  <si>
    <t>LX 570 4x4                                                                                                                                                                                                                              Toyota Land Cruiser 200 4x4</t>
  </si>
  <si>
    <t xml:space="preserve">Maxus minibus </t>
  </si>
  <si>
    <t>Ignis minivan                                                                                                                                                                                                                             Subaru Justy HB</t>
  </si>
  <si>
    <t>Cruze sedan</t>
  </si>
  <si>
    <t>0871</t>
  </si>
  <si>
    <t xml:space="preserve">Justy HB                                                                                                                                                                                                                             Suzuki Ignis minivan  </t>
  </si>
  <si>
    <t xml:space="preserve">1998/3-2007                                                                                                                                                                                                                    2003-2007       </t>
  </si>
  <si>
    <t>1993/10-1996/9                                                                                                                                                                                                                        1993/10-1997/4</t>
  </si>
  <si>
    <t>1997/10-2003/10                                                                                                                                                                                                       1998-2005                                                                                                                                                                                                                                   1996-2003/06</t>
  </si>
  <si>
    <t xml:space="preserve"> 2000/10-2005                                                                                                                                                                                                     1997/5-2005                                                                                                                                                                                                                       2002-2008 </t>
  </si>
  <si>
    <t>Camry sedan</t>
  </si>
  <si>
    <t xml:space="preserve">Ranger 4x4                                                                            Mazda BT 50 truck                                                                                                                                        </t>
  </si>
  <si>
    <t xml:space="preserve">Ranger 4x4                                                                               Mazda B 2500 pick-up                                                                                                                                </t>
  </si>
  <si>
    <t xml:space="preserve">1999/10-2007                                                                                                                                                                                                    1999-2006                                                                                                                                                                                                              </t>
  </si>
  <si>
    <t xml:space="preserve">B 2500 pick-up                                                                                                                                                                                   Ford Ranger 4x4  </t>
  </si>
  <si>
    <t xml:space="preserve">2003-2009 </t>
  </si>
  <si>
    <t>2005/9-2008</t>
  </si>
  <si>
    <t xml:space="preserve">1999-2006                                                                                                                                                                                                                                                                                                                                                                                                                                             1999/10-2007  </t>
  </si>
  <si>
    <t xml:space="preserve">BT 50 truck                                                                                 Ford Ranger 4x4  </t>
  </si>
  <si>
    <t xml:space="preserve">2006-                                                                                                                                                                                                                                         2006/5-  </t>
  </si>
  <si>
    <t xml:space="preserve"> IX35 4x4</t>
  </si>
  <si>
    <t>2002-</t>
  </si>
  <si>
    <t>G</t>
  </si>
  <si>
    <t>2004-</t>
  </si>
  <si>
    <t>Тип шара</t>
  </si>
  <si>
    <t>F</t>
  </si>
  <si>
    <t>KIA</t>
  </si>
  <si>
    <t>A</t>
  </si>
  <si>
    <t>Год выпуска</t>
  </si>
  <si>
    <t>2003-</t>
  </si>
  <si>
    <t>2005-</t>
  </si>
  <si>
    <t>2001-</t>
  </si>
  <si>
    <t>1997/5-</t>
  </si>
  <si>
    <t>PORSCHE</t>
  </si>
  <si>
    <t>E</t>
  </si>
  <si>
    <t>VOLVO</t>
  </si>
  <si>
    <t>BMW</t>
  </si>
  <si>
    <t>022-834</t>
  </si>
  <si>
    <t>2006-</t>
  </si>
  <si>
    <t>2005/9-</t>
  </si>
  <si>
    <t>Статус</t>
  </si>
  <si>
    <t xml:space="preserve">Цена в руб. с учётом НДС </t>
  </si>
  <si>
    <t>Рекомендованная розничная цена</t>
  </si>
  <si>
    <t xml:space="preserve">Corolla wagon   </t>
  </si>
  <si>
    <t>V</t>
  </si>
  <si>
    <t>CITROEN</t>
  </si>
  <si>
    <t>2007-</t>
  </si>
  <si>
    <t>CHERY</t>
  </si>
  <si>
    <t>1995-2000/4</t>
  </si>
  <si>
    <t>1998-2005</t>
  </si>
  <si>
    <t>1997-2002/2</t>
  </si>
  <si>
    <t>2002/8-2005/10</t>
  </si>
  <si>
    <t>2001/7-2006</t>
  </si>
  <si>
    <t>2002- 2006</t>
  </si>
  <si>
    <t>1998-</t>
  </si>
  <si>
    <t>1995-2006</t>
  </si>
  <si>
    <t>1998- 2005</t>
  </si>
  <si>
    <t>Fabia HB</t>
  </si>
  <si>
    <t xml:space="preserve">Jeep  </t>
  </si>
  <si>
    <t>1999/3-2005/5</t>
  </si>
  <si>
    <t xml:space="preserve">2002/09-2006 </t>
  </si>
  <si>
    <t>2007/3-</t>
  </si>
  <si>
    <t xml:space="preserve">Focus II wagon  </t>
  </si>
  <si>
    <t>2006/7-</t>
  </si>
  <si>
    <t>2003-2006/6</t>
  </si>
  <si>
    <t>1997-2008</t>
  </si>
  <si>
    <t>2002/12-</t>
  </si>
  <si>
    <t>2000-2005</t>
  </si>
  <si>
    <t>2008-</t>
  </si>
  <si>
    <t>2002-2007</t>
  </si>
  <si>
    <t>1995-</t>
  </si>
  <si>
    <t>H</t>
  </si>
  <si>
    <t>C</t>
  </si>
  <si>
    <t>%</t>
  </si>
  <si>
    <t>Код шара</t>
  </si>
  <si>
    <t>1400/75</t>
  </si>
  <si>
    <t>1200/75</t>
  </si>
  <si>
    <t>1100/50</t>
  </si>
  <si>
    <t>1100/75</t>
  </si>
  <si>
    <t>1500/75</t>
  </si>
  <si>
    <t>1000/75</t>
  </si>
  <si>
    <t>1200/70</t>
  </si>
  <si>
    <t>1300/75</t>
  </si>
  <si>
    <t>1150/50</t>
  </si>
  <si>
    <t>1200/50</t>
  </si>
  <si>
    <t>1500/80</t>
  </si>
  <si>
    <t>1500/90</t>
  </si>
  <si>
    <t>1400/65</t>
  </si>
  <si>
    <t>1500/100</t>
  </si>
  <si>
    <t>2000/120</t>
  </si>
  <si>
    <t>2000/100</t>
  </si>
  <si>
    <t>1200/80</t>
  </si>
  <si>
    <t>1500/50</t>
  </si>
  <si>
    <t>1200/60</t>
  </si>
  <si>
    <t>2300/100</t>
  </si>
  <si>
    <t>2000/90</t>
  </si>
  <si>
    <r>
      <t>Bosal Power</t>
    </r>
    <r>
      <rPr>
        <b/>
        <sz val="18"/>
        <rFont val="Arial"/>
        <family val="2"/>
      </rPr>
      <t>*</t>
    </r>
  </si>
  <si>
    <t>0815</t>
  </si>
  <si>
    <t>0181</t>
  </si>
  <si>
    <t>0822</t>
  </si>
  <si>
    <t>0833</t>
  </si>
  <si>
    <t>0836</t>
  </si>
  <si>
    <t>0852</t>
  </si>
  <si>
    <t>0821</t>
  </si>
  <si>
    <t>0803</t>
  </si>
  <si>
    <t>0199</t>
  </si>
  <si>
    <t>0135</t>
  </si>
  <si>
    <t>0185</t>
  </si>
  <si>
    <t>0160</t>
  </si>
  <si>
    <t>0165</t>
  </si>
  <si>
    <t>0216</t>
  </si>
  <si>
    <t>0186</t>
  </si>
  <si>
    <t>0176</t>
  </si>
  <si>
    <t>0187</t>
  </si>
  <si>
    <t>0829</t>
  </si>
  <si>
    <t>0853</t>
  </si>
  <si>
    <t>0804</t>
  </si>
  <si>
    <t>0840</t>
  </si>
  <si>
    <t>0188</t>
  </si>
  <si>
    <t>0159</t>
  </si>
  <si>
    <t>0140</t>
  </si>
  <si>
    <t>0410</t>
  </si>
  <si>
    <t>0843</t>
  </si>
  <si>
    <t>0208</t>
  </si>
  <si>
    <t>0824</t>
  </si>
  <si>
    <t>0809</t>
  </si>
  <si>
    <t>0807</t>
  </si>
  <si>
    <t>0814</t>
  </si>
  <si>
    <t>0834</t>
  </si>
  <si>
    <t>0701</t>
  </si>
  <si>
    <t>0812</t>
  </si>
  <si>
    <t>0828</t>
  </si>
  <si>
    <t>0841</t>
  </si>
  <si>
    <t>0855</t>
  </si>
  <si>
    <t>0854</t>
  </si>
  <si>
    <t>0837</t>
  </si>
  <si>
    <t>0800</t>
  </si>
  <si>
    <t>0166</t>
  </si>
  <si>
    <t>0816</t>
  </si>
  <si>
    <t>0148</t>
  </si>
  <si>
    <t>0810</t>
  </si>
  <si>
    <t>0491</t>
  </si>
  <si>
    <t>0189</t>
  </si>
  <si>
    <t>0820</t>
  </si>
  <si>
    <t>0830</t>
  </si>
  <si>
    <t>0808</t>
  </si>
  <si>
    <t>0835</t>
  </si>
  <si>
    <t>0844</t>
  </si>
  <si>
    <t>0220</t>
  </si>
  <si>
    <t>0300</t>
  </si>
  <si>
    <t>0164</t>
  </si>
  <si>
    <t>0315</t>
  </si>
  <si>
    <t>0182</t>
  </si>
  <si>
    <t>0137</t>
  </si>
  <si>
    <t>0825</t>
  </si>
  <si>
    <t>0138</t>
  </si>
  <si>
    <t>0313</t>
  </si>
  <si>
    <t>0832</t>
  </si>
  <si>
    <t>0184</t>
  </si>
  <si>
    <t>0826</t>
  </si>
  <si>
    <t>0212</t>
  </si>
  <si>
    <t>0867</t>
  </si>
  <si>
    <t>0857</t>
  </si>
  <si>
    <t>1300/50</t>
  </si>
  <si>
    <t>0858</t>
  </si>
  <si>
    <t>0861</t>
  </si>
  <si>
    <t>1000/50</t>
  </si>
  <si>
    <t>0149</t>
  </si>
  <si>
    <t>2000/85</t>
  </si>
  <si>
    <t>0860</t>
  </si>
  <si>
    <t>1300/60</t>
  </si>
  <si>
    <t>0863</t>
  </si>
  <si>
    <t>0049</t>
  </si>
  <si>
    <t>0255</t>
  </si>
  <si>
    <t>2007/2-</t>
  </si>
  <si>
    <t>0865</t>
  </si>
  <si>
    <t>0145</t>
  </si>
  <si>
    <t>2000/75</t>
  </si>
  <si>
    <t>2500/100</t>
  </si>
  <si>
    <t>0862</t>
  </si>
  <si>
    <t>0859</t>
  </si>
  <si>
    <t>0866</t>
  </si>
  <si>
    <t>A3 HB,
Volkswagen Golf IV HB, wagon
Volkswagen  Bora sedan, wagon</t>
  </si>
  <si>
    <t>A6 Allroad Quattro wagon</t>
  </si>
  <si>
    <t>AUDI</t>
  </si>
  <si>
    <t>CHEVROLET</t>
  </si>
  <si>
    <t>Captivа 4x4</t>
  </si>
  <si>
    <t>Epica sedan</t>
  </si>
  <si>
    <t>Avensis sedan</t>
  </si>
  <si>
    <t>700/50</t>
  </si>
  <si>
    <t>2008-                      2010-</t>
  </si>
  <si>
    <t>0870</t>
  </si>
  <si>
    <t>Matiz HB</t>
  </si>
  <si>
    <t>Grand Cherokee 4x4</t>
  </si>
  <si>
    <t>Amulet sedan</t>
  </si>
  <si>
    <t>CHRYSLER</t>
  </si>
  <si>
    <t>Sandero HB</t>
  </si>
  <si>
    <t>Tribeca 4x4</t>
  </si>
  <si>
    <t>1996-2008</t>
  </si>
  <si>
    <t>DAEWOO</t>
  </si>
  <si>
    <t>DODGE</t>
  </si>
  <si>
    <t>Kalos sedan</t>
  </si>
  <si>
    <t>FIAT</t>
  </si>
  <si>
    <t>Albea sedan</t>
  </si>
  <si>
    <t>FORD</t>
  </si>
  <si>
    <t xml:space="preserve">Focus I HB, sedan </t>
  </si>
  <si>
    <t>Maverick 4x4
Mazda Tribute 4x4</t>
  </si>
  <si>
    <t>Mondeo HB</t>
  </si>
  <si>
    <t>GREAT WALL</t>
  </si>
  <si>
    <t xml:space="preserve">Hover 4x4           </t>
  </si>
  <si>
    <t xml:space="preserve">Safe 4x4 </t>
  </si>
  <si>
    <t>HONDA</t>
  </si>
  <si>
    <t>CR-V 4x4</t>
  </si>
  <si>
    <t>HR-V 4x4</t>
  </si>
  <si>
    <t>HYUNDAI</t>
  </si>
  <si>
    <t>Getz HB</t>
  </si>
  <si>
    <t>Santa Fe 4x4</t>
  </si>
  <si>
    <t>2001- 2006</t>
  </si>
  <si>
    <t>Sportage 4x4</t>
  </si>
  <si>
    <t xml:space="preserve">Sorento 4x4 </t>
  </si>
  <si>
    <t xml:space="preserve">Cerato HB, sedan  </t>
  </si>
  <si>
    <t>LAND ROVER</t>
  </si>
  <si>
    <t>LEXUS</t>
  </si>
  <si>
    <t>1997-2003</t>
  </si>
  <si>
    <t>MAZDA</t>
  </si>
  <si>
    <t>Tribute 4x4                                                                                       Ford Maverick 4x4</t>
  </si>
  <si>
    <t>2002/6-2008</t>
  </si>
  <si>
    <t>MERCEDES</t>
  </si>
  <si>
    <t>Maverick 4x4                                                                             Mazda Tribute 4x4</t>
  </si>
  <si>
    <t>Tucson 4x4                                                                                    Kia Sportage 4x4</t>
  </si>
  <si>
    <t>Verna HB, sedan                                                                          Kia Rio II sedan</t>
  </si>
  <si>
    <t>Rio II sedan                                                                          Hyundai Verna HB, sedan</t>
  </si>
  <si>
    <t xml:space="preserve">M-Class 4x4 </t>
  </si>
  <si>
    <t>MITSUBISHI</t>
  </si>
  <si>
    <t>1999-2005</t>
  </si>
  <si>
    <t>Pajero Pinin 4x4</t>
  </si>
  <si>
    <t>Pajero III 4x4                                                                                              Pajero IV 4x4</t>
  </si>
  <si>
    <t xml:space="preserve">Land Cruiser 200 4x4                                                           Lexus LX 570 4x4  </t>
  </si>
  <si>
    <t>Koleos  4x4</t>
  </si>
  <si>
    <t>2003- 2008/11                                                                                                                                                                                                                           2003/9-2008</t>
  </si>
  <si>
    <t>Rio sedan</t>
  </si>
  <si>
    <t>1100/60</t>
  </si>
  <si>
    <t>2006-2008</t>
  </si>
  <si>
    <t>2004-2008</t>
  </si>
  <si>
    <t>2005/9-2008                                                                                                                                                                                                                        2006-</t>
  </si>
  <si>
    <t>Grand Vitara 4x4  ( 5 doors)</t>
  </si>
  <si>
    <t>Lancer HB, sedan, wagon</t>
  </si>
  <si>
    <t>1998-2008</t>
  </si>
  <si>
    <t>2003-2006/10</t>
  </si>
  <si>
    <t>2004-2007</t>
  </si>
  <si>
    <t>Lancer sedan</t>
  </si>
  <si>
    <t>NISSAN</t>
  </si>
  <si>
    <t xml:space="preserve">Patrol GR 4x4 </t>
  </si>
  <si>
    <t xml:space="preserve">Almera sedan </t>
  </si>
  <si>
    <t xml:space="preserve">Primera HB, sedan </t>
  </si>
  <si>
    <t>2001/9-2007/6</t>
  </si>
  <si>
    <t xml:space="preserve">Murano 4x4 </t>
  </si>
  <si>
    <t xml:space="preserve">Almera Classic sedan </t>
  </si>
  <si>
    <t xml:space="preserve">Tiida HB, sedan </t>
  </si>
  <si>
    <t>OPEL</t>
  </si>
  <si>
    <t>PEUGEOT</t>
  </si>
  <si>
    <t>RENAULT</t>
  </si>
  <si>
    <t>Logan sedan                                                                               Dacia sedan</t>
  </si>
  <si>
    <t>Megane Classic II sedan                                                                         Megane II wagon</t>
  </si>
  <si>
    <t>SEAT</t>
  </si>
  <si>
    <t>SKODA</t>
  </si>
  <si>
    <t>Fabia sedan, wagon</t>
  </si>
  <si>
    <t xml:space="preserve">RAV 4 4x4                                                                                                   </t>
  </si>
  <si>
    <t>SSANGYONG</t>
  </si>
  <si>
    <t>Actyon 4x4</t>
  </si>
  <si>
    <t>Kyron II 4x4</t>
  </si>
  <si>
    <t>2006/9-</t>
  </si>
  <si>
    <t xml:space="preserve">Actyon Sports pick-up </t>
  </si>
  <si>
    <t>SUBARU</t>
  </si>
  <si>
    <t xml:space="preserve">Forester 4x4 </t>
  </si>
  <si>
    <t xml:space="preserve">Outback 4x4  </t>
  </si>
  <si>
    <t>SUZUKI</t>
  </si>
  <si>
    <t>Grand Vitara XL 7 4x4</t>
  </si>
  <si>
    <t>SX 4 HB                                                                                                          Fiat Sedici 4x4</t>
  </si>
  <si>
    <t>TOYOTA</t>
  </si>
  <si>
    <t>1996/4 - 2002</t>
  </si>
  <si>
    <t>2003-2007</t>
  </si>
  <si>
    <t>RAV 4 4x4                                                                                                   Chery Tiggo 4x4</t>
  </si>
  <si>
    <t>Corolla HB</t>
  </si>
  <si>
    <t xml:space="preserve">Corolla sedan    </t>
  </si>
  <si>
    <t xml:space="preserve">1998/3-2007 </t>
  </si>
  <si>
    <t>VOLKSWAGEN</t>
  </si>
  <si>
    <t>Passat lV sedan                                                                                                         Passat lV wagon</t>
  </si>
  <si>
    <t>1996-2003</t>
  </si>
  <si>
    <t xml:space="preserve">Golf IV HB, wagon
Bora sedan, wagon
Audi A3 HB </t>
  </si>
  <si>
    <t>0868</t>
  </si>
  <si>
    <t>¦</t>
  </si>
  <si>
    <t xml:space="preserve">       Марка и модель автомобиля</t>
  </si>
  <si>
    <t xml:space="preserve">Cerato  sedan  </t>
  </si>
  <si>
    <t>2005-2008</t>
  </si>
  <si>
    <t>3500/100</t>
  </si>
  <si>
    <t xml:space="preserve">              Марка и модель автомобиля</t>
  </si>
  <si>
    <t>GAZ</t>
  </si>
  <si>
    <t>VAZ</t>
  </si>
  <si>
    <t>ZAZ</t>
  </si>
  <si>
    <t>IZH</t>
  </si>
  <si>
    <t>UAZ</t>
  </si>
  <si>
    <t xml:space="preserve">Volga - 3110, 31105 sedan (двигатель Chrysler)  </t>
  </si>
  <si>
    <t>1999/12-2006</t>
  </si>
  <si>
    <t>1995-2009</t>
  </si>
  <si>
    <t>1997-</t>
  </si>
  <si>
    <t>1978-2000</t>
  </si>
  <si>
    <t>NP300 pick-up</t>
  </si>
  <si>
    <t>2008/6-</t>
  </si>
  <si>
    <t>2010-</t>
  </si>
  <si>
    <t>Avensis wagon</t>
  </si>
  <si>
    <t>Uaz - 469, 31512, 31514, 2206, 3303, 3909, 3962, 37414x4</t>
  </si>
  <si>
    <t>1972-</t>
  </si>
  <si>
    <t>Lada - 2105, 21051, 21053, 2107, 21071, 21073 sedan</t>
  </si>
  <si>
    <t xml:space="preserve">Tiggo 4x4                                                                                                                  Toyota RAV 4 4x4  </t>
  </si>
  <si>
    <t>Lada - 2104, 21043, 21044, 21047 wagon</t>
  </si>
  <si>
    <t>1984-             1987-               1990-</t>
  </si>
  <si>
    <t xml:space="preserve">Niva - 2121 4x4                                                                                           Niva - 21213, 21214 4x4                                                                                           Niva - 2131, 2129 4x4 </t>
  </si>
  <si>
    <t xml:space="preserve">Lada - 2110 sedan                                                                                          Lada - 2111 wagon                                                                                                 Lada - 2112 HB                                                                                                             Lada - Priora 21703 sedan </t>
  </si>
  <si>
    <t xml:space="preserve">1996/1-          1999-            2000-             2007-                  </t>
  </si>
  <si>
    <t>2003-                                             2008-</t>
  </si>
  <si>
    <t xml:space="preserve">2003-                 1999-                                                1999-      </t>
  </si>
  <si>
    <t>1500/70</t>
  </si>
  <si>
    <t>GEELY</t>
  </si>
  <si>
    <t>MK sedan</t>
  </si>
  <si>
    <t>Splash HB</t>
  </si>
  <si>
    <t>2008/4-</t>
  </si>
  <si>
    <t>Auris HB</t>
  </si>
  <si>
    <t>2000-2007/2</t>
  </si>
  <si>
    <t>0817</t>
  </si>
  <si>
    <t>Tavria - 1102, 110206 HB</t>
  </si>
  <si>
    <t>1992-</t>
  </si>
  <si>
    <t>0174</t>
  </si>
  <si>
    <t>0150</t>
  </si>
  <si>
    <t>0173</t>
  </si>
  <si>
    <t>0805</t>
  </si>
  <si>
    <t>0845</t>
  </si>
  <si>
    <t>0850</t>
  </si>
  <si>
    <t>0842</t>
  </si>
  <si>
    <t>600/75</t>
  </si>
  <si>
    <t>800/75</t>
  </si>
  <si>
    <t>750/75</t>
  </si>
  <si>
    <t>900/50</t>
  </si>
  <si>
    <t>600/50</t>
  </si>
  <si>
    <t xml:space="preserve">максим / верт нагрузка на шар </t>
  </si>
  <si>
    <t>1000/70</t>
  </si>
  <si>
    <t>1400/50</t>
  </si>
  <si>
    <t>1110/60</t>
  </si>
  <si>
    <t>Каталож номер ТСУ</t>
  </si>
  <si>
    <t>Smart-Connect Bosal</t>
  </si>
  <si>
    <t xml:space="preserve">Suv 4x4                                                                               </t>
  </si>
  <si>
    <t xml:space="preserve">ClioII Symbol sedan                                                                                                                                                                                                               Clio II Thalia sedan </t>
  </si>
  <si>
    <t>1999-2008</t>
  </si>
  <si>
    <t xml:space="preserve">Тюнинг </t>
  </si>
  <si>
    <t xml:space="preserve"> вырез бампера</t>
  </si>
  <si>
    <t xml:space="preserve">Нержавеющая пластина </t>
  </si>
  <si>
    <t>INFINITI</t>
  </si>
  <si>
    <t>0864</t>
  </si>
  <si>
    <t>1998-2009</t>
  </si>
  <si>
    <t>Lanos sedan                                                                                                                Daewoo Lanos sedan                                                                                                    Daewoo Sens sedan</t>
  </si>
  <si>
    <t>Aveo sedan                                                                                               Daewoo Kalos sedan</t>
  </si>
  <si>
    <t>Lacetti sedan                                                                                                          Daewoo Nubira sedan</t>
  </si>
  <si>
    <t xml:space="preserve">Lacetti HB                                                                                                                     Daewoo Nubira HB </t>
  </si>
  <si>
    <t>Lacetti wagon                                                                                                              Daewoo Nubira wagon</t>
  </si>
  <si>
    <t>Nubira HB                                                                                       Chevrolet Lacetti HB</t>
  </si>
  <si>
    <t>2000/8-2007</t>
  </si>
  <si>
    <t>Elantra HB, sedan ( Tagaz )</t>
  </si>
  <si>
    <t>Tribute 4x4                                                                                                           Ford Maverick 4x4</t>
  </si>
  <si>
    <t>Outlander 4x4                                                                                                 Airtrek 4x4</t>
  </si>
  <si>
    <t>Octavia I HB                                                                                                        Octavia II Tour HB                                                                                                               Octavia I wagon</t>
  </si>
  <si>
    <t>Pajero Sport 4x4                                                                                                                     Montero Sport 4x4</t>
  </si>
  <si>
    <t xml:space="preserve">Land Cruiser 90 4x4 </t>
  </si>
  <si>
    <t>Land Cruiser 100 VX 4x4                                                                                               Lexus LX 470 4x4</t>
  </si>
  <si>
    <t xml:space="preserve">Land Cruiser 100 VX 4x4                                                                                                 </t>
  </si>
  <si>
    <t xml:space="preserve">Land Cruiser 200 4x4                                                                                                    Lexus LX 570 4x4  </t>
  </si>
  <si>
    <t xml:space="preserve">Land Cruiser 200 4x4                                                                                                                  Lexus LX 570 4x4  </t>
  </si>
  <si>
    <t>LX 470 4x4                                                                                                                 Toyota Land Cruiser 100 VX 4x4</t>
  </si>
  <si>
    <t>LX 570 4x4                                                                                                      Toyota Land Cruiser 200 4x4</t>
  </si>
  <si>
    <r>
      <t xml:space="preserve">Nexia </t>
    </r>
    <r>
      <rPr>
        <sz val="12"/>
        <rFont val="Arial"/>
        <family val="2"/>
      </rPr>
      <t>sedan (рестайлинг 2008)</t>
    </r>
  </si>
  <si>
    <t>Navara pick-up (бампер со ступенькой)</t>
  </si>
  <si>
    <t xml:space="preserve">Land Cruiser Prado J120, J125 4x4                                                                                                   Lexus GX 470 4x4  </t>
  </si>
  <si>
    <t xml:space="preserve">Land Cruiser Prado J120, J125 4x4                                                                                               Lexus GX 470 4x4  </t>
  </si>
  <si>
    <t>GX 470 4x4                                                                                            Toyota Land Cruiser Prado (J120,125) 4x4</t>
  </si>
  <si>
    <t>VH0808</t>
  </si>
  <si>
    <t>RX 300 4x4, RX 330 4x4, RX 350 4x4 
Toyota Highlander</t>
  </si>
  <si>
    <t>RX 300 4x4
Toyota Highlander</t>
  </si>
  <si>
    <t>2002/12- 2010 -</t>
  </si>
  <si>
    <t>нет</t>
  </si>
  <si>
    <t>0873</t>
  </si>
  <si>
    <t xml:space="preserve">1400/50 </t>
  </si>
  <si>
    <t xml:space="preserve">1500/50 </t>
  </si>
  <si>
    <t xml:space="preserve">1500/75 </t>
  </si>
  <si>
    <t>Polo sedan</t>
  </si>
  <si>
    <t>GAZ Valday</t>
  </si>
  <si>
    <t>Sandero Stepway</t>
  </si>
  <si>
    <t>Amarok Pick-up с бампером</t>
  </si>
  <si>
    <t>2011-</t>
  </si>
  <si>
    <t>10/2010 -</t>
  </si>
  <si>
    <t>2012-</t>
  </si>
  <si>
    <t>Actyon New</t>
  </si>
  <si>
    <r>
      <t>Q5 4x4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</si>
  <si>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Q7 4x4 </t>
    </r>
    <r>
      <rPr>
        <sz val="12"/>
        <color indexed="10"/>
        <rFont val="Arial"/>
        <family val="2"/>
      </rPr>
      <t>(без электрики)</t>
    </r>
  </si>
  <si>
    <r>
      <t xml:space="preserve">X-6 4x4 </t>
    </r>
    <r>
      <rPr>
        <sz val="12"/>
        <color indexed="10"/>
        <rFont val="Arial"/>
        <family val="2"/>
      </rPr>
      <t>(без электрики)</t>
    </r>
  </si>
  <si>
    <t>вырез по необход-ти</t>
  </si>
  <si>
    <t>RX 350</t>
  </si>
  <si>
    <t xml:space="preserve"> </t>
  </si>
  <si>
    <t>2004-2010</t>
  </si>
  <si>
    <t>2009-2011/10</t>
  </si>
  <si>
    <t>2/2011-</t>
  </si>
  <si>
    <t>0875</t>
  </si>
  <si>
    <t xml:space="preserve">1200/75 </t>
  </si>
  <si>
    <t xml:space="preserve">0826 </t>
  </si>
  <si>
    <t xml:space="preserve">0840 </t>
  </si>
  <si>
    <t xml:space="preserve">1000/50 </t>
  </si>
  <si>
    <t>2004/4- 2008                                                                                                                                                                                                                           2000-2004/4</t>
  </si>
  <si>
    <t>2002/09- 2009</t>
  </si>
  <si>
    <t>2000-2004/4                                                                                                                                                                                                                       2004/4-2008</t>
  </si>
  <si>
    <t>2005/2-2011</t>
  </si>
  <si>
    <t>1999-2006</t>
  </si>
  <si>
    <t>2000/3-2006</t>
  </si>
  <si>
    <t>2005-2011</t>
  </si>
  <si>
    <t>2000/3-2007</t>
  </si>
  <si>
    <t>2004/3-</t>
  </si>
  <si>
    <t>2003-2010</t>
  </si>
  <si>
    <t>2001-             2004-2011</t>
  </si>
  <si>
    <t>2003-2007/9                                                                                                                                                                                                                          2003-2009</t>
  </si>
  <si>
    <t>2003-2009                                                                                                                                                                                                                          2003-2007/9</t>
  </si>
  <si>
    <t>0155</t>
  </si>
  <si>
    <t>Solaris sedan, HB</t>
  </si>
  <si>
    <t>11/2010-</t>
  </si>
  <si>
    <t>Passat VII Sedan &amp; Variant</t>
  </si>
  <si>
    <t>2010-2011</t>
  </si>
  <si>
    <r>
      <t xml:space="preserve">X-5 4x4 </t>
    </r>
    <r>
      <rPr>
        <sz val="12"/>
        <color indexed="10"/>
        <rFont val="Arial"/>
        <family val="2"/>
      </rPr>
      <t>(без электрики)</t>
    </r>
  </si>
  <si>
    <r>
      <t xml:space="preserve">X-3 4x4 </t>
    </r>
    <r>
      <rPr>
        <sz val="12"/>
        <color indexed="10"/>
        <rFont val="Arial"/>
        <family val="2"/>
      </rPr>
      <t>(без электрики)</t>
    </r>
  </si>
  <si>
    <r>
      <t xml:space="preserve">Caravan 4x4                                                                                             Chrysler Grand Voyager 4x4 </t>
    </r>
    <r>
      <rPr>
        <sz val="12"/>
        <color indexed="10"/>
        <rFont val="Arial"/>
        <family val="2"/>
      </rPr>
      <t>(без электрики)</t>
    </r>
  </si>
  <si>
    <r>
      <t xml:space="preserve">Grand Voyager 4x4                                                                 Dodge Caravan 4x4 </t>
    </r>
    <r>
      <rPr>
        <sz val="12"/>
        <color indexed="10"/>
        <rFont val="Arial"/>
        <family val="2"/>
      </rPr>
      <t>(без электрики)</t>
    </r>
  </si>
  <si>
    <r>
      <t xml:space="preserve">Galaxy minivan </t>
    </r>
    <r>
      <rPr>
        <sz val="12"/>
        <color indexed="10"/>
        <rFont val="Arial"/>
        <family val="2"/>
      </rPr>
      <t>(без электрики)</t>
    </r>
  </si>
  <si>
    <r>
      <t xml:space="preserve">S-Max minivan </t>
    </r>
    <r>
      <rPr>
        <sz val="12"/>
        <color indexed="10"/>
        <rFont val="Arial"/>
        <family val="2"/>
      </rPr>
      <t>(без электрики)</t>
    </r>
  </si>
  <si>
    <r>
      <t xml:space="preserve">Kuga 4x4 </t>
    </r>
    <r>
      <rPr>
        <sz val="12"/>
        <color indexed="10"/>
        <rFont val="Arial"/>
        <family val="2"/>
      </rPr>
      <t>(без электрики)</t>
    </r>
  </si>
  <si>
    <r>
      <t xml:space="preserve">Mondeo sedan </t>
    </r>
    <r>
      <rPr>
        <sz val="12"/>
        <color indexed="10"/>
        <rFont val="Arial"/>
        <family val="2"/>
      </rPr>
      <t>(без электрики)</t>
    </r>
  </si>
  <si>
    <r>
      <t xml:space="preserve">FX 35 4x4 </t>
    </r>
    <r>
      <rPr>
        <sz val="12"/>
        <color indexed="10"/>
        <rFont val="Arial"/>
        <family val="2"/>
      </rPr>
      <t>(без электрики)</t>
    </r>
  </si>
  <si>
    <r>
      <t xml:space="preserve">Freelander II 4x4  </t>
    </r>
    <r>
      <rPr>
        <sz val="12"/>
        <color indexed="10"/>
        <rFont val="Arial"/>
        <family val="2"/>
      </rPr>
      <t>(без электрики)</t>
    </r>
  </si>
  <si>
    <r>
      <t xml:space="preserve">Sprinter II minibus, van                                             Volkswagen Crafter minivan , van </t>
    </r>
    <r>
      <rPr>
        <sz val="12"/>
        <color indexed="10"/>
        <rFont val="Arial"/>
        <family val="2"/>
      </rPr>
      <t>(без электрики)</t>
    </r>
  </si>
  <si>
    <r>
      <t xml:space="preserve">GLK-Сlasse (x204) 4x4 </t>
    </r>
    <r>
      <rPr>
        <sz val="12"/>
        <color indexed="10"/>
        <rFont val="Arial"/>
        <family val="2"/>
      </rPr>
      <t>(без электрики)</t>
    </r>
  </si>
  <si>
    <r>
      <t xml:space="preserve">Outlander XL 7 4x4 </t>
    </r>
    <r>
      <rPr>
        <sz val="12"/>
        <color indexed="10"/>
        <rFont val="Arial"/>
        <family val="2"/>
      </rPr>
      <t>(без электрики)</t>
    </r>
  </si>
  <si>
    <r>
      <t xml:space="preserve">Antara 4x4 </t>
    </r>
    <r>
      <rPr>
        <sz val="12"/>
        <color indexed="10"/>
        <rFont val="Arial"/>
        <family val="2"/>
      </rPr>
      <t>(без электрики)</t>
    </r>
  </si>
  <si>
    <r>
      <t>Astra H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(Family) </t>
    </r>
    <r>
      <rPr>
        <sz val="12"/>
        <rFont val="Arial"/>
        <family val="2"/>
      </rPr>
      <t xml:space="preserve">HB </t>
    </r>
    <r>
      <rPr>
        <sz val="12"/>
        <color indexed="10"/>
        <rFont val="Arial"/>
        <family val="2"/>
      </rPr>
      <t>(без электрики)</t>
    </r>
  </si>
  <si>
    <r>
      <t xml:space="preserve">Astra H </t>
    </r>
    <r>
      <rPr>
        <b/>
        <sz val="12"/>
        <color indexed="10"/>
        <rFont val="Arial"/>
        <family val="2"/>
      </rPr>
      <t>(Family)</t>
    </r>
    <r>
      <rPr>
        <sz val="12"/>
        <rFont val="Arial"/>
        <family val="2"/>
      </rPr>
      <t xml:space="preserve"> sedan </t>
    </r>
    <r>
      <rPr>
        <sz val="12"/>
        <color indexed="10"/>
        <rFont val="Arial"/>
        <family val="2"/>
      </rPr>
      <t>(без электрики)</t>
    </r>
  </si>
  <si>
    <r>
      <t>Insignia sedan / HB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</si>
  <si>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Meriva minivan </t>
    </r>
    <r>
      <rPr>
        <sz val="12"/>
        <color indexed="10"/>
        <rFont val="Arial"/>
        <family val="2"/>
      </rPr>
      <t>(без электрики)</t>
    </r>
  </si>
  <si>
    <r>
      <t xml:space="preserve">Insignia wagon </t>
    </r>
    <r>
      <rPr>
        <sz val="12"/>
        <color indexed="10"/>
        <rFont val="Arial"/>
        <family val="2"/>
      </rPr>
      <t>(без электрики)</t>
    </r>
  </si>
  <si>
    <r>
      <t xml:space="preserve">Astra J HB </t>
    </r>
    <r>
      <rPr>
        <sz val="12"/>
        <color indexed="10"/>
        <rFont val="Arial"/>
        <family val="2"/>
      </rPr>
      <t>(без электрики)</t>
    </r>
  </si>
  <si>
    <r>
      <t xml:space="preserve">307 / 308  HB                                                                           Citroen C4 HB </t>
    </r>
    <r>
      <rPr>
        <sz val="12"/>
        <color indexed="10"/>
        <rFont val="Arial"/>
        <family val="2"/>
      </rPr>
      <t>(без электрики)</t>
    </r>
  </si>
  <si>
    <r>
      <t xml:space="preserve">4007 </t>
    </r>
    <r>
      <rPr>
        <sz val="12"/>
        <color indexed="10"/>
        <rFont val="Arial"/>
        <family val="2"/>
      </rPr>
      <t>(без электрики)</t>
    </r>
  </si>
  <si>
    <r>
      <t xml:space="preserve">Cayenne 4x4                                                                                           Volkswagen Touareg 4x4    </t>
    </r>
    <r>
      <rPr>
        <sz val="12"/>
        <color indexed="10"/>
        <rFont val="Arial"/>
        <family val="2"/>
      </rPr>
      <t>(без электрики)</t>
    </r>
  </si>
  <si>
    <r>
      <t xml:space="preserve">Kangoo II minivan (в России с 2010) </t>
    </r>
    <r>
      <rPr>
        <sz val="12"/>
        <color indexed="10"/>
        <rFont val="Arial"/>
        <family val="2"/>
      </rPr>
      <t>(без электрики)</t>
    </r>
  </si>
  <si>
    <r>
      <t xml:space="preserve">Superb II sedan                                                                    Superb II wagon </t>
    </r>
    <r>
      <rPr>
        <sz val="12"/>
        <color indexed="10"/>
        <rFont val="Arial"/>
        <family val="2"/>
      </rPr>
      <t>(без электрики)</t>
    </r>
  </si>
  <si>
    <r>
      <t xml:space="preserve">Yeti 4x4    </t>
    </r>
    <r>
      <rPr>
        <sz val="12"/>
        <color indexed="10"/>
        <rFont val="Arial"/>
        <family val="2"/>
      </rPr>
      <t>(без электрики)</t>
    </r>
  </si>
  <si>
    <r>
      <t xml:space="preserve">Jimny 4x4    </t>
    </r>
    <r>
      <rPr>
        <sz val="12"/>
        <color indexed="10"/>
        <rFont val="Arial"/>
        <family val="2"/>
      </rPr>
      <t>(без электрики)</t>
    </r>
  </si>
  <si>
    <r>
      <t xml:space="preserve">C-Crosser  </t>
    </r>
    <r>
      <rPr>
        <sz val="12"/>
        <color indexed="10"/>
        <rFont val="Arial"/>
        <family val="2"/>
      </rPr>
      <t>(без электрики)</t>
    </r>
  </si>
  <si>
    <r>
      <t xml:space="preserve">Touareg 4x4                                                                                   Porsche Cayenne 4x4      </t>
    </r>
    <r>
      <rPr>
        <sz val="12"/>
        <color indexed="10"/>
        <rFont val="Arial"/>
        <family val="2"/>
      </rPr>
      <t>(без электрики)</t>
    </r>
  </si>
  <si>
    <r>
      <t xml:space="preserve">Passat Vl sedan  </t>
    </r>
    <r>
      <rPr>
        <sz val="12"/>
        <color indexed="10"/>
        <rFont val="Arial"/>
        <family val="2"/>
      </rPr>
      <t>(без электрики)</t>
    </r>
  </si>
  <si>
    <r>
      <t xml:space="preserve">Touran minivan  </t>
    </r>
    <r>
      <rPr>
        <sz val="12"/>
        <color indexed="10"/>
        <rFont val="Arial"/>
        <family val="2"/>
      </rPr>
      <t>(без электрики)</t>
    </r>
  </si>
  <si>
    <r>
      <t xml:space="preserve">Crafter minivan, van                                                                                                     Mercedes Sprinter II minibus, van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</si>
  <si>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XC 90 wagon   </t>
    </r>
    <r>
      <rPr>
        <sz val="12"/>
        <color indexed="10"/>
        <rFont val="Arial"/>
        <family val="2"/>
      </rPr>
      <t>(без электрики)</t>
    </r>
  </si>
  <si>
    <t>027-401</t>
  </si>
  <si>
    <t>1650/75</t>
  </si>
  <si>
    <t>AK6</t>
  </si>
  <si>
    <t>020-000</t>
  </si>
  <si>
    <t>Road Partner 4x4 ( Tagaz ) SUV</t>
  </si>
  <si>
    <t xml:space="preserve">1300/75 </t>
  </si>
  <si>
    <t>Fluence</t>
  </si>
  <si>
    <r>
      <t xml:space="preserve">Zafira B minivan </t>
    </r>
    <r>
      <rPr>
        <sz val="12"/>
        <color indexed="10"/>
        <rFont val="Arial"/>
        <family val="2"/>
      </rPr>
      <t>(без электрики)</t>
    </r>
  </si>
  <si>
    <t>0876</t>
  </si>
  <si>
    <t>10/2008-
6/05-9/07
2004-2011</t>
  </si>
  <si>
    <t>2007-2011
2012- двиг 1.8л</t>
  </si>
  <si>
    <t>041-248</t>
  </si>
  <si>
    <t>022-007</t>
  </si>
  <si>
    <r>
      <t xml:space="preserve">Patrol </t>
    </r>
    <r>
      <rPr>
        <sz val="12"/>
        <color indexed="10"/>
        <rFont val="Arial"/>
        <family val="2"/>
      </rPr>
      <t>(без электрики)</t>
    </r>
  </si>
  <si>
    <t>8/2010-</t>
  </si>
  <si>
    <t>1000/65</t>
  </si>
  <si>
    <r>
      <t xml:space="preserve">Touareg 4x4 
Porsche Cayenne 4x4     </t>
    </r>
    <r>
      <rPr>
        <sz val="12"/>
        <color indexed="10"/>
        <rFont val="Arial"/>
        <family val="2"/>
      </rPr>
      <t xml:space="preserve"> (без электрики)</t>
    </r>
  </si>
  <si>
    <t>2004-
2004-2005</t>
  </si>
  <si>
    <t>2004-2005
2004-</t>
  </si>
  <si>
    <t>2006-2012</t>
  </si>
  <si>
    <t>Rio II HB</t>
  </si>
  <si>
    <r>
      <t xml:space="preserve">Transporter T-4 minibus, van </t>
    </r>
    <r>
      <rPr>
        <sz val="12"/>
        <color indexed="10"/>
        <rFont val="Arial"/>
        <family val="2"/>
      </rPr>
      <t>(балка 900мм, без электрики)</t>
    </r>
  </si>
  <si>
    <t>Juke (2WD)</t>
  </si>
  <si>
    <t xml:space="preserve">Transporter T-4 minibus, van </t>
  </si>
  <si>
    <t>0831</t>
  </si>
  <si>
    <t xml:space="preserve">GX 460
Land Cruiser Prado (150)  4x4 </t>
  </si>
  <si>
    <t>2008/3-2012</t>
  </si>
  <si>
    <t>Soul MPV</t>
  </si>
  <si>
    <t>1981-2012</t>
  </si>
  <si>
    <t>Range Rover Vogue</t>
  </si>
  <si>
    <t xml:space="preserve">2007-2011
2006-2011  </t>
  </si>
  <si>
    <t>2010/1-</t>
  </si>
  <si>
    <t>Sonata sedan</t>
  </si>
  <si>
    <t>Aveo sedan, ZAZ Vida</t>
  </si>
  <si>
    <t xml:space="preserve">Aveo HB, ZAZ Vida                                                                                                                          </t>
  </si>
  <si>
    <t>2006-2011</t>
  </si>
  <si>
    <t>2000/6-2005                                                                                                                                                                                                                              2006-2011</t>
  </si>
  <si>
    <t>2011/1-</t>
  </si>
  <si>
    <t>1180/75</t>
  </si>
  <si>
    <t xml:space="preserve">Bonus sedan </t>
  </si>
  <si>
    <t>2200/100</t>
  </si>
  <si>
    <t>Santa Fe</t>
  </si>
  <si>
    <t>7807</t>
  </si>
  <si>
    <t>022-007 для Peugeot 308</t>
  </si>
  <si>
    <t>022-007 необходим с 2007-</t>
  </si>
  <si>
    <t>2007-2012</t>
  </si>
  <si>
    <t>2006- 2011                     2007- 2011</t>
  </si>
  <si>
    <t>2010/1 -</t>
  </si>
  <si>
    <r>
      <t xml:space="preserve">Cruze HB </t>
    </r>
    <r>
      <rPr>
        <sz val="12"/>
        <color indexed="10"/>
        <rFont val="Arial"/>
        <family val="2"/>
      </rPr>
      <t>(без электрики)</t>
    </r>
  </si>
  <si>
    <t>8138</t>
  </si>
  <si>
    <r>
      <t xml:space="preserve">Aveo sedan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</si>
  <si>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Zafira C tourer </t>
    </r>
    <r>
      <rPr>
        <sz val="12"/>
        <color indexed="10"/>
        <rFont val="Arial"/>
        <family val="2"/>
      </rPr>
      <t>(без электрики)</t>
    </r>
  </si>
  <si>
    <t>8877</t>
  </si>
  <si>
    <t>Chance HB, ZAZ Chance HB</t>
  </si>
  <si>
    <t>0869</t>
  </si>
  <si>
    <t>2011/06-</t>
  </si>
  <si>
    <t>Explorer</t>
  </si>
  <si>
    <t>8160</t>
  </si>
  <si>
    <t>Pajero IV 4x4 (с мая 2012)</t>
  </si>
  <si>
    <t xml:space="preserve"> 2012/1-...</t>
  </si>
  <si>
    <t>2011/03-</t>
  </si>
  <si>
    <t>8808</t>
  </si>
  <si>
    <t>8829</t>
  </si>
  <si>
    <t>2012/1-</t>
  </si>
  <si>
    <t>1700/75</t>
  </si>
  <si>
    <t>8135</t>
  </si>
  <si>
    <t>2008/1-</t>
  </si>
  <si>
    <t>8879</t>
  </si>
  <si>
    <t>8878</t>
  </si>
  <si>
    <t>1800/100</t>
  </si>
  <si>
    <t>Sedici 4x4                                                                                                                          Suzuki SX 4 APV</t>
  </si>
  <si>
    <t>2006-                                                                                                                                                                                  2006-</t>
  </si>
  <si>
    <t>8837</t>
  </si>
  <si>
    <t>Elantra IV sedan</t>
  </si>
  <si>
    <t xml:space="preserve">Bonus/Chery Veri HB </t>
  </si>
  <si>
    <r>
      <t xml:space="preserve">M11 HB </t>
    </r>
    <r>
      <rPr>
        <sz val="12"/>
        <color indexed="10"/>
        <rFont val="Arial"/>
        <family val="2"/>
      </rPr>
      <t>(без электрики)</t>
    </r>
  </si>
  <si>
    <t>8834</t>
  </si>
  <si>
    <t>8876</t>
  </si>
  <si>
    <t>2009-2012</t>
  </si>
  <si>
    <t>2000-</t>
  </si>
  <si>
    <t>8880</t>
  </si>
  <si>
    <t>2007-11.2012</t>
  </si>
  <si>
    <r>
      <t xml:space="preserve">C4 HB   </t>
    </r>
    <r>
      <rPr>
        <sz val="12"/>
        <color indexed="10"/>
        <rFont val="Arial"/>
        <family val="2"/>
      </rPr>
      <t>(без электрики)</t>
    </r>
  </si>
  <si>
    <r>
      <t xml:space="preserve">H1  </t>
    </r>
    <r>
      <rPr>
        <sz val="12"/>
        <color indexed="10"/>
        <rFont val="Arial"/>
        <family val="2"/>
      </rPr>
      <t>(без электрики)</t>
    </r>
  </si>
  <si>
    <r>
      <t xml:space="preserve">Aveo HB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</si>
  <si>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MK cross </t>
    </r>
    <r>
      <rPr>
        <sz val="12"/>
        <color indexed="10"/>
        <rFont val="Arial"/>
        <family val="2"/>
      </rPr>
      <t>(без электрики)</t>
    </r>
  </si>
  <si>
    <t>8820</t>
  </si>
  <si>
    <t>8854</t>
  </si>
  <si>
    <t>1100/40</t>
  </si>
  <si>
    <t>8185</t>
  </si>
  <si>
    <t>8882</t>
  </si>
  <si>
    <t>AK41</t>
  </si>
  <si>
    <t>Bosal Power*</t>
  </si>
  <si>
    <t>2013-</t>
  </si>
  <si>
    <t>8881</t>
  </si>
  <si>
    <t>8845</t>
  </si>
  <si>
    <t>2007/3-2013</t>
  </si>
  <si>
    <t>2003/6-2012</t>
  </si>
  <si>
    <t>2004/4-2012</t>
  </si>
  <si>
    <t>2004-2012</t>
  </si>
  <si>
    <t>2007-2010</t>
  </si>
  <si>
    <t>2003/4-2011</t>
  </si>
  <si>
    <t>1998-2011                                                                                                                                                                                                                   1998-2001/4                                                                                                                                                                                                                             1998-2001/4</t>
  </si>
  <si>
    <t>2008-2013</t>
  </si>
  <si>
    <t>2008-2012</t>
  </si>
  <si>
    <t>8883</t>
  </si>
  <si>
    <t>8884</t>
  </si>
  <si>
    <t>8186</t>
  </si>
  <si>
    <t>022-007, 030-238</t>
  </si>
  <si>
    <t xml:space="preserve">Lada - Kalina 1119 HB                                                                        Lada - Kalina 2 2192 HB                                                      </t>
  </si>
  <si>
    <r>
      <t xml:space="preserve">Juke (4WD) </t>
    </r>
    <r>
      <rPr>
        <sz val="12"/>
        <color indexed="10"/>
        <rFont val="Arial"/>
        <family val="2"/>
      </rPr>
      <t>(без электрики)</t>
    </r>
  </si>
  <si>
    <t>8181</t>
  </si>
  <si>
    <t>8826</t>
  </si>
  <si>
    <t xml:space="preserve">2002 - </t>
  </si>
  <si>
    <t>8885</t>
  </si>
  <si>
    <r>
      <t xml:space="preserve">Forester 4x4  </t>
    </r>
    <r>
      <rPr>
        <sz val="12"/>
        <color indexed="10"/>
        <rFont val="Arial"/>
        <family val="2"/>
      </rPr>
      <t>(без электрики)</t>
    </r>
  </si>
  <si>
    <t>8220</t>
  </si>
  <si>
    <r>
      <t xml:space="preserve">CR-V 2,0; 2,4; 4x4 </t>
    </r>
    <r>
      <rPr>
        <sz val="12"/>
        <color indexed="10"/>
        <rFont val="Arial"/>
        <family val="2"/>
      </rPr>
      <t>(без электрики)</t>
    </r>
  </si>
  <si>
    <t>10/2012-</t>
  </si>
  <si>
    <t>8814</t>
  </si>
  <si>
    <r>
      <t xml:space="preserve">XV 4x4 </t>
    </r>
    <r>
      <rPr>
        <sz val="12"/>
        <color indexed="10"/>
        <rFont val="Arial"/>
        <family val="2"/>
      </rPr>
      <t>(без электрики)</t>
    </r>
  </si>
  <si>
    <r>
      <t xml:space="preserve">Solano sedan </t>
    </r>
    <r>
      <rPr>
        <sz val="12"/>
        <color indexed="10"/>
        <rFont val="Arial"/>
        <family val="2"/>
      </rPr>
      <t>(без электрики)</t>
    </r>
  </si>
  <si>
    <t>1996-2011                                                                                                                                                                                                        2004/6-2012                                                                                                                                                                                                                     1998-2012</t>
  </si>
  <si>
    <r>
      <t xml:space="preserve">Q7 4x4 </t>
    </r>
    <r>
      <rPr>
        <sz val="12"/>
        <color indexed="10"/>
        <rFont val="Arial"/>
        <family val="2"/>
      </rPr>
      <t>(без электрики)</t>
    </r>
  </si>
  <si>
    <t>8886</t>
  </si>
  <si>
    <t>FAW</t>
  </si>
  <si>
    <t>8187</t>
  </si>
  <si>
    <t>8491</t>
  </si>
  <si>
    <r>
      <t xml:space="preserve">Cerato sedan </t>
    </r>
    <r>
      <rPr>
        <sz val="12"/>
        <color indexed="10"/>
        <rFont val="Arial"/>
        <family val="2"/>
      </rPr>
      <t>(без электрики)</t>
    </r>
  </si>
  <si>
    <t xml:space="preserve">1200/75
</t>
  </si>
  <si>
    <t>2001-2008</t>
  </si>
  <si>
    <t>2009-2013</t>
  </si>
  <si>
    <t>2006/11-2013</t>
  </si>
  <si>
    <t>2007/10-2012</t>
  </si>
  <si>
    <r>
      <t>Uaz - 3159, 3160, 3162, 3163 Patriot 4x4</t>
    </r>
    <r>
      <rPr>
        <sz val="12"/>
        <color indexed="10"/>
        <rFont val="Arial"/>
        <family val="2"/>
      </rPr>
      <t xml:space="preserve"> (без электрики)</t>
    </r>
  </si>
  <si>
    <r>
      <t>Uaz-3159, 3160, 3962, Hunter</t>
    </r>
    <r>
      <rPr>
        <sz val="12"/>
        <color indexed="10"/>
        <rFont val="Arial"/>
        <family val="2"/>
      </rPr>
      <t xml:space="preserve"> (без электрики)</t>
    </r>
  </si>
  <si>
    <t>2006-2009</t>
  </si>
  <si>
    <t>Rio HB</t>
  </si>
  <si>
    <r>
      <t xml:space="preserve">LADA Priora Sedan, HB </t>
    </r>
    <r>
      <rPr>
        <sz val="12"/>
        <color indexed="10"/>
        <rFont val="Arial"/>
        <family val="2"/>
      </rPr>
      <t>(без электрики)</t>
    </r>
  </si>
  <si>
    <t>8846</t>
  </si>
  <si>
    <t>8828</t>
  </si>
  <si>
    <t>8173</t>
  </si>
  <si>
    <t>028-031</t>
  </si>
  <si>
    <t>028-041</t>
  </si>
  <si>
    <t>029-741</t>
  </si>
  <si>
    <t xml:space="preserve">2006 -                          2002- </t>
  </si>
  <si>
    <t>033-164</t>
  </si>
  <si>
    <t>1700/100</t>
  </si>
  <si>
    <t>034-141</t>
  </si>
  <si>
    <t>3500/150</t>
  </si>
  <si>
    <t>034-143</t>
  </si>
  <si>
    <t>034-962</t>
  </si>
  <si>
    <t>3000/150</t>
  </si>
  <si>
    <t>034-991</t>
  </si>
  <si>
    <t>2300/92</t>
  </si>
  <si>
    <t>036-251</t>
  </si>
  <si>
    <t>037-051</t>
  </si>
  <si>
    <r>
      <t xml:space="preserve">Astra J HB </t>
    </r>
    <r>
      <rPr>
        <sz val="12"/>
        <color indexed="10"/>
        <rFont val="Arial"/>
        <family val="2"/>
      </rPr>
      <t>(без электрики)</t>
    </r>
  </si>
  <si>
    <r>
      <t>Fiesta  HB</t>
    </r>
    <r>
      <rPr>
        <sz val="12"/>
        <color indexed="10"/>
        <rFont val="Arial"/>
        <family val="2"/>
      </rPr>
      <t xml:space="preserve"> (без электрики) </t>
    </r>
  </si>
  <si>
    <t>037-171</t>
  </si>
  <si>
    <t>037-181</t>
  </si>
  <si>
    <t>037-351</t>
  </si>
  <si>
    <t xml:space="preserve">2011 -                          2007- </t>
  </si>
  <si>
    <t>2665/110</t>
  </si>
  <si>
    <r>
      <t xml:space="preserve">Kyron II 4x4 </t>
    </r>
    <r>
      <rPr>
        <sz val="12"/>
        <color indexed="10"/>
        <rFont val="Arial"/>
        <family val="2"/>
      </rPr>
      <t>(без электрики)</t>
    </r>
  </si>
  <si>
    <t>037-981</t>
  </si>
  <si>
    <t>038-041</t>
  </si>
  <si>
    <t>2012-               2012-             2013-                  2014-</t>
  </si>
  <si>
    <t>2000/80</t>
  </si>
  <si>
    <t>038-761</t>
  </si>
  <si>
    <t>1800/75</t>
  </si>
  <si>
    <t>038-861</t>
  </si>
  <si>
    <t>038-961</t>
  </si>
  <si>
    <r>
      <t xml:space="preserve">Kuga 4x4 </t>
    </r>
    <r>
      <rPr>
        <sz val="12"/>
        <color indexed="10"/>
        <rFont val="Arial"/>
        <family val="2"/>
      </rPr>
      <t>(без электрики)</t>
    </r>
  </si>
  <si>
    <t>2100/100</t>
  </si>
  <si>
    <t>044-323</t>
  </si>
  <si>
    <t>2300/130</t>
  </si>
  <si>
    <t>044-351</t>
  </si>
  <si>
    <t>3300/135</t>
  </si>
  <si>
    <t>044-421</t>
  </si>
  <si>
    <t>1600/60</t>
  </si>
  <si>
    <t>044-684</t>
  </si>
  <si>
    <t>2008-2011</t>
  </si>
  <si>
    <t>049-683</t>
  </si>
  <si>
    <r>
      <t>MERCEDES GLK APV</t>
    </r>
    <r>
      <rPr>
        <sz val="12"/>
        <color indexed="10"/>
        <rFont val="Arial"/>
        <family val="2"/>
      </rPr>
      <t xml:space="preserve">   (без электрики)</t>
    </r>
  </si>
  <si>
    <t>2100/80</t>
  </si>
  <si>
    <t>049-803</t>
  </si>
  <si>
    <t>050-043</t>
  </si>
  <si>
    <t>2635/120</t>
  </si>
  <si>
    <t>2980/100</t>
  </si>
  <si>
    <t>050-523</t>
  </si>
  <si>
    <t>051-053</t>
  </si>
  <si>
    <t>2013-           2003/6-2012</t>
  </si>
  <si>
    <t>Минимальная розничная цена продажи</t>
  </si>
  <si>
    <t>050-323</t>
  </si>
  <si>
    <t>Нов. 2014</t>
  </si>
  <si>
    <t>2002/8-2008   2002/8-2012</t>
  </si>
  <si>
    <t>2006-2013/06</t>
  </si>
  <si>
    <t>8867</t>
  </si>
  <si>
    <r>
      <t xml:space="preserve">Stavic </t>
    </r>
    <r>
      <rPr>
        <sz val="12"/>
        <color indexed="10"/>
        <rFont val="Arial"/>
        <family val="2"/>
      </rPr>
      <t xml:space="preserve"> (без электрики)</t>
    </r>
  </si>
  <si>
    <t>2014-</t>
  </si>
  <si>
    <t>CHANGAN</t>
  </si>
  <si>
    <r>
      <t>Changan CS35</t>
    </r>
    <r>
      <rPr>
        <sz val="12"/>
        <color indexed="10"/>
        <rFont val="Arial"/>
        <family val="2"/>
      </rPr>
      <t xml:space="preserve"> (без электрики)</t>
    </r>
  </si>
  <si>
    <t>8812</t>
  </si>
  <si>
    <t>2002/3-2009</t>
  </si>
  <si>
    <t>Оптовая</t>
  </si>
  <si>
    <t>1600/120</t>
  </si>
  <si>
    <t>1250/75</t>
  </si>
  <si>
    <t>HAIMA</t>
  </si>
  <si>
    <t>Uaz - Gargo / Patriot Pick-up</t>
  </si>
  <si>
    <t xml:space="preserve">2010-2014 2010- </t>
  </si>
  <si>
    <t>2010-2014 2010-</t>
  </si>
  <si>
    <t>2010-          2010-2014</t>
  </si>
  <si>
    <r>
      <t>Ducato III (van) - Sollers 44 339,10</t>
    </r>
    <r>
      <rPr>
        <sz val="12"/>
        <color indexed="10"/>
        <rFont val="Arial"/>
        <family val="2"/>
      </rPr>
      <t xml:space="preserve"> (без электрики)</t>
    </r>
  </si>
  <si>
    <t>Hover 3 4x4                                                 Hover 5 4x4</t>
  </si>
  <si>
    <t>2009-                   2011-</t>
  </si>
  <si>
    <t>2007-2014</t>
  </si>
  <si>
    <t>Qashgai, Qashqai+2 minivan</t>
  </si>
  <si>
    <t>Megane  III HB                                            Scenic 2,Grand Scenic 2                           Sceniс 3</t>
  </si>
  <si>
    <t>2008/12-       2003-2009     2009/06-</t>
  </si>
  <si>
    <t>2007-             2013-</t>
  </si>
  <si>
    <t>2004/6-2012                 2005-2012  2013-</t>
  </si>
  <si>
    <t>2000/10-</t>
  </si>
  <si>
    <r>
      <t xml:space="preserve">Logan II sedan    </t>
    </r>
    <r>
      <rPr>
        <sz val="12"/>
        <color indexed="10"/>
        <rFont val="Arial"/>
        <family val="2"/>
      </rPr>
      <t>(без электрики)</t>
    </r>
  </si>
  <si>
    <t>8212</t>
  </si>
  <si>
    <r>
      <t xml:space="preserve">SX4 new (S-Cross)     </t>
    </r>
    <r>
      <rPr>
        <sz val="12"/>
        <color indexed="10"/>
        <rFont val="Arial"/>
        <family val="2"/>
      </rPr>
      <t>(без электрики)</t>
    </r>
  </si>
  <si>
    <r>
      <t xml:space="preserve">Captivа 4x4    </t>
    </r>
    <r>
      <rPr>
        <sz val="12"/>
        <color indexed="10"/>
        <rFont val="Arial"/>
        <family val="2"/>
      </rPr>
      <t>(без электрики)</t>
    </r>
  </si>
  <si>
    <t>Lada - Kalina 1118 sedan
Lada - Kalina 1117 wagon  
Lada - Granta                                                                         Lada - Granta Liftback                                                             Lada – Kalina 2 2194 wagon</t>
  </si>
  <si>
    <t>2005-             2007- 
2012-         2014-       2013-</t>
  </si>
  <si>
    <t>2006-2014                                                                                                                                                                                                                                 2006-2008</t>
  </si>
  <si>
    <r>
      <t xml:space="preserve">Haima 7 </t>
    </r>
    <r>
      <rPr>
        <sz val="12"/>
        <color indexed="10"/>
        <rFont val="Arial"/>
        <family val="2"/>
      </rPr>
      <t>(без электрики)</t>
    </r>
  </si>
  <si>
    <r>
      <t xml:space="preserve">C4 sedan </t>
    </r>
    <r>
      <rPr>
        <sz val="12"/>
        <color indexed="10"/>
        <rFont val="Arial"/>
        <family val="2"/>
      </rPr>
      <t>(без электрики)</t>
    </r>
  </si>
  <si>
    <t>2009/02-2014</t>
  </si>
  <si>
    <r>
      <t xml:space="preserve">Soul MPV NEW </t>
    </r>
    <r>
      <rPr>
        <sz val="12"/>
        <color indexed="10"/>
        <rFont val="Arial"/>
        <family val="2"/>
      </rPr>
      <t>(без электрики)</t>
    </r>
  </si>
  <si>
    <t xml:space="preserve">2006-2011                                                                                                                                                                                                                           2000/6-2005 </t>
  </si>
  <si>
    <t>044-321</t>
  </si>
  <si>
    <t>044-821</t>
  </si>
  <si>
    <r>
      <t xml:space="preserve">Santa Fe </t>
    </r>
    <r>
      <rPr>
        <sz val="12"/>
        <color indexed="10"/>
        <rFont val="Arial"/>
        <family val="2"/>
      </rPr>
      <t>(без электрики)</t>
    </r>
  </si>
  <si>
    <t>2700/110</t>
  </si>
  <si>
    <t>048-343</t>
  </si>
  <si>
    <t>AK40/41</t>
  </si>
  <si>
    <t>2339/90</t>
  </si>
  <si>
    <r>
      <t xml:space="preserve">Sportage 4x4 </t>
    </r>
    <r>
      <rPr>
        <sz val="12"/>
        <color indexed="10"/>
        <rFont val="Arial"/>
        <family val="2"/>
      </rPr>
      <t>(без электрики)</t>
    </r>
  </si>
  <si>
    <t>048-983</t>
  </si>
  <si>
    <t>AK 40/41</t>
  </si>
  <si>
    <t>2000/141</t>
  </si>
  <si>
    <r>
      <t xml:space="preserve">C-Crosser </t>
    </r>
    <r>
      <rPr>
        <sz val="12"/>
        <color indexed="10"/>
        <rFont val="Arial"/>
        <family val="2"/>
      </rPr>
      <t>(без электрики)</t>
    </r>
  </si>
  <si>
    <r>
      <t xml:space="preserve">XC 60-70 </t>
    </r>
    <r>
      <rPr>
        <sz val="12"/>
        <color indexed="10"/>
        <rFont val="Arial"/>
        <family val="2"/>
      </rPr>
      <t>(без электрики)</t>
    </r>
  </si>
  <si>
    <t>049-713</t>
  </si>
  <si>
    <t>044-191</t>
  </si>
  <si>
    <r>
      <t xml:space="preserve">X-5 4x4 (E70) </t>
    </r>
    <r>
      <rPr>
        <sz val="12"/>
        <color indexed="10"/>
        <rFont val="Arial"/>
        <family val="2"/>
      </rPr>
      <t>(без электрики)</t>
    </r>
  </si>
  <si>
    <t>050-473</t>
  </si>
  <si>
    <t>050-513</t>
  </si>
  <si>
    <r>
      <t xml:space="preserve">X-3 4x4 (F25) </t>
    </r>
    <r>
      <rPr>
        <sz val="12"/>
        <color indexed="10"/>
        <rFont val="Arial"/>
        <family val="2"/>
      </rPr>
      <t>(без электрики)</t>
    </r>
  </si>
  <si>
    <t>2400/100</t>
  </si>
  <si>
    <r>
      <t xml:space="preserve">M-Class (W164, W166) 4x4 </t>
    </r>
    <r>
      <rPr>
        <sz val="12"/>
        <color indexed="10"/>
        <rFont val="Arial"/>
        <family val="2"/>
      </rPr>
      <t>(без электрики)</t>
    </r>
  </si>
  <si>
    <r>
      <t xml:space="preserve">M-Class (W164) 4x4 </t>
    </r>
    <r>
      <rPr>
        <sz val="12"/>
        <color indexed="10"/>
        <rFont val="Arial"/>
        <family val="2"/>
      </rPr>
      <t>(без электрики)</t>
    </r>
  </si>
  <si>
    <t>050-533</t>
  </si>
  <si>
    <t>050-583</t>
  </si>
  <si>
    <t>051-273</t>
  </si>
  <si>
    <r>
      <rPr>
        <sz val="12"/>
        <rFont val="Arial"/>
        <family val="2"/>
      </rPr>
      <t xml:space="preserve">Sorento 4x4 </t>
    </r>
    <r>
      <rPr>
        <sz val="12"/>
        <color indexed="10"/>
        <rFont val="Arial"/>
        <family val="2"/>
      </rPr>
      <t>(без электрики)</t>
    </r>
  </si>
  <si>
    <t>029-441</t>
  </si>
  <si>
    <r>
      <t xml:space="preserve"> IX35 4х4 </t>
    </r>
    <r>
      <rPr>
        <sz val="12"/>
        <color indexed="10"/>
        <rFont val="Arial"/>
        <family val="2"/>
      </rPr>
      <t>(без электрики)</t>
    </r>
  </si>
  <si>
    <t>038-841</t>
  </si>
  <si>
    <t>035-791</t>
  </si>
  <si>
    <t xml:space="preserve">2012-                  </t>
  </si>
  <si>
    <t>038-211</t>
  </si>
  <si>
    <t>038-991</t>
  </si>
  <si>
    <r>
      <t xml:space="preserve">Santa Fe       </t>
    </r>
    <r>
      <rPr>
        <sz val="12"/>
        <color indexed="10"/>
        <rFont val="Arial"/>
        <family val="2"/>
      </rPr>
      <t xml:space="preserve">(без электрики)                         </t>
    </r>
  </si>
  <si>
    <t>040-221</t>
  </si>
  <si>
    <t>040-231</t>
  </si>
  <si>
    <t>040-273</t>
  </si>
  <si>
    <t>042-631</t>
  </si>
  <si>
    <t>043-033</t>
  </si>
  <si>
    <t>2100/85</t>
  </si>
  <si>
    <t>043-252</t>
  </si>
  <si>
    <t>JAC</t>
  </si>
  <si>
    <r>
      <t xml:space="preserve">S5 </t>
    </r>
    <r>
      <rPr>
        <sz val="12"/>
        <color indexed="10"/>
        <rFont val="Arial"/>
        <family val="2"/>
      </rPr>
      <t>(без электрики)</t>
    </r>
  </si>
  <si>
    <r>
      <t xml:space="preserve">Terrano </t>
    </r>
    <r>
      <rPr>
        <sz val="12"/>
        <color indexed="10"/>
        <rFont val="Arial"/>
        <family val="2"/>
      </rPr>
      <t>(без электрики)</t>
    </r>
  </si>
  <si>
    <t>Duster</t>
  </si>
  <si>
    <r>
      <t xml:space="preserve">Rapid </t>
    </r>
    <r>
      <rPr>
        <sz val="12"/>
        <color indexed="10"/>
        <rFont val="Arial"/>
        <family val="2"/>
      </rPr>
      <t>(без электрики)</t>
    </r>
  </si>
  <si>
    <t>2007-2014       2014-</t>
  </si>
  <si>
    <t xml:space="preserve"> 2005-2014                                                                                                                                                                                                                            2005/6-2014       </t>
  </si>
  <si>
    <t>2008-2014</t>
  </si>
  <si>
    <r>
      <t xml:space="preserve">Sandero HB    </t>
    </r>
    <r>
      <rPr>
        <sz val="12"/>
        <color indexed="10"/>
        <rFont val="Arial"/>
        <family val="2"/>
      </rPr>
      <t>(без электрики)</t>
    </r>
  </si>
  <si>
    <r>
      <t xml:space="preserve">Cebrium sedan </t>
    </r>
    <r>
      <rPr>
        <sz val="12"/>
        <color indexed="10"/>
        <rFont val="Arial"/>
        <family val="2"/>
      </rPr>
      <t>(без электрики)</t>
    </r>
  </si>
  <si>
    <r>
      <t xml:space="preserve">Auris HB  </t>
    </r>
    <r>
      <rPr>
        <sz val="12"/>
        <color indexed="10"/>
        <rFont val="Arial"/>
        <family val="2"/>
      </rPr>
      <t>(без электрики)</t>
    </r>
  </si>
  <si>
    <r>
      <t xml:space="preserve">Avensis Sedan </t>
    </r>
    <r>
      <rPr>
        <sz val="12"/>
        <color indexed="10"/>
        <rFont val="Arial"/>
        <family val="2"/>
      </rPr>
      <t>(без электрики)</t>
    </r>
  </si>
  <si>
    <r>
      <t xml:space="preserve">Avensis Wagon( </t>
    </r>
    <r>
      <rPr>
        <sz val="12"/>
        <color indexed="10"/>
        <rFont val="Arial"/>
        <family val="2"/>
      </rPr>
      <t>без электрики)</t>
    </r>
  </si>
  <si>
    <r>
      <t xml:space="preserve">Corolla HB  </t>
    </r>
    <r>
      <rPr>
        <sz val="12"/>
        <color indexed="10"/>
        <rFont val="Arial"/>
        <family val="2"/>
      </rPr>
      <t>(без электрики)</t>
    </r>
  </si>
  <si>
    <r>
      <t xml:space="preserve">Highlander </t>
    </r>
    <r>
      <rPr>
        <sz val="12"/>
        <color indexed="10"/>
        <rFont val="Arial"/>
        <family val="2"/>
      </rPr>
      <t>(без электрики)</t>
    </r>
  </si>
  <si>
    <r>
      <t>Highlander</t>
    </r>
    <r>
      <rPr>
        <sz val="12"/>
        <color indexed="10"/>
        <rFont val="Arial"/>
        <family val="2"/>
      </rPr>
      <t xml:space="preserve"> (без электрики)</t>
    </r>
  </si>
  <si>
    <t>Highlander
RX 300 4x4</t>
  </si>
  <si>
    <t xml:space="preserve">Highlander
RX 300 4x4, RX 330 4x4, RX 350 4x4 </t>
  </si>
  <si>
    <t>Hilux double cab (с отбойным брусом)</t>
  </si>
  <si>
    <r>
      <t xml:space="preserve">RAV 4  </t>
    </r>
    <r>
      <rPr>
        <sz val="12"/>
        <color indexed="10"/>
        <rFont val="Arial"/>
        <family val="2"/>
      </rPr>
      <t>(без электрики</t>
    </r>
    <r>
      <rPr>
        <sz val="12"/>
        <rFont val="Arial"/>
        <family val="2"/>
      </rPr>
      <t>)</t>
    </r>
  </si>
  <si>
    <r>
      <t xml:space="preserve">Venza </t>
    </r>
    <r>
      <rPr>
        <sz val="12"/>
        <color indexed="10"/>
        <rFont val="Arial"/>
        <family val="2"/>
      </rPr>
      <t>(без электрики)</t>
    </r>
  </si>
  <si>
    <r>
      <t xml:space="preserve">Corolla sedan </t>
    </r>
    <r>
      <rPr>
        <sz val="12"/>
        <color indexed="10"/>
        <rFont val="Arial"/>
        <family val="2"/>
      </rPr>
      <t>(без электрики)</t>
    </r>
  </si>
  <si>
    <t>Land Cruiser Prado J150  4x4                                                                  Lexus GX 460 4x4</t>
  </si>
  <si>
    <t xml:space="preserve">2002-                          2006- </t>
  </si>
  <si>
    <t xml:space="preserve">2007-                          2011- </t>
  </si>
  <si>
    <t>Jetta sedan</t>
  </si>
  <si>
    <r>
      <t xml:space="preserve">Golf Vl HB                                                                        Golf Vl Plus HB  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</si>
  <si>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Golf V variant,                                         Golf VI variant  </t>
    </r>
    <r>
      <rPr>
        <sz val="12"/>
        <color indexed="10"/>
        <rFont val="Arial"/>
        <family val="2"/>
      </rPr>
      <t>(без электрики)</t>
    </r>
  </si>
  <si>
    <t>2006-1/2011</t>
  </si>
  <si>
    <r>
      <t xml:space="preserve">X-5 4x4 (E70, F15) </t>
    </r>
    <r>
      <rPr>
        <sz val="12"/>
        <color indexed="10"/>
        <rFont val="Arial"/>
        <family val="2"/>
      </rPr>
      <t>(без электрики)</t>
    </r>
  </si>
  <si>
    <t>2007-2013     2013-</t>
  </si>
  <si>
    <r>
      <t xml:space="preserve">Q7                                                                                              VW Touareg  </t>
    </r>
    <r>
      <rPr>
        <sz val="12"/>
        <color indexed="10"/>
        <rFont val="Arial"/>
        <family val="2"/>
      </rPr>
      <t>(без электрики)</t>
    </r>
  </si>
  <si>
    <r>
      <t xml:space="preserve">Q3                                                                                         VW Tiguan </t>
    </r>
    <r>
      <rPr>
        <sz val="12"/>
        <color indexed="10"/>
        <rFont val="Arial"/>
        <family val="2"/>
      </rPr>
      <t>(без электрики)</t>
    </r>
  </si>
  <si>
    <r>
      <t xml:space="preserve">A3 HB 3 Doors / HB 5 Doors                                                                           SEAT Leon HB                                                               SKODA Octavia III HB                                                                         VOLKSWAGEN Golf VII HB  </t>
    </r>
    <r>
      <rPr>
        <sz val="12"/>
        <color indexed="10"/>
        <rFont val="Arial"/>
        <family val="2"/>
      </rPr>
      <t>(без электрики)</t>
    </r>
  </si>
  <si>
    <r>
      <t xml:space="preserve">X1 </t>
    </r>
    <r>
      <rPr>
        <sz val="12"/>
        <color indexed="10"/>
        <rFont val="Arial"/>
        <family val="2"/>
      </rPr>
      <t>(без электрики)</t>
    </r>
  </si>
  <si>
    <t>2007-2013</t>
  </si>
  <si>
    <t>2013-                  2012-</t>
  </si>
  <si>
    <r>
      <t xml:space="preserve">Aveo HB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</si>
  <si>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Trailblaser  </t>
    </r>
    <r>
      <rPr>
        <sz val="12"/>
        <color indexed="10"/>
        <rFont val="Arial"/>
        <family val="2"/>
      </rPr>
      <t>(без электрики)</t>
    </r>
  </si>
  <si>
    <r>
      <t xml:space="preserve">Cobalt </t>
    </r>
    <r>
      <rPr>
        <sz val="12"/>
        <color indexed="10"/>
        <rFont val="Arial"/>
        <family val="2"/>
      </rPr>
      <t>(без электрики)</t>
    </r>
  </si>
  <si>
    <t>Orlando</t>
  </si>
  <si>
    <r>
      <t xml:space="preserve">Cruze SW </t>
    </r>
    <r>
      <rPr>
        <sz val="12"/>
        <color indexed="10"/>
        <rFont val="Arial"/>
        <family val="2"/>
      </rPr>
      <t>(без электрики)</t>
    </r>
  </si>
  <si>
    <t>Fora - (Vortex Estina) sedan</t>
  </si>
  <si>
    <t xml:space="preserve">Jumper III                                                 Fiat Ducato IV, Peugeot Boxer III </t>
  </si>
  <si>
    <t>C4 HB I                                             Peugeot 308 HB, 09/07-08/08, 10/2008-
Peugeot 307 HB, 01-5/05, 6/05-9/07 (series II)</t>
  </si>
  <si>
    <t>2004-2011
2007-          2001-2007</t>
  </si>
  <si>
    <r>
      <rPr>
        <b/>
        <sz val="12"/>
        <rFont val="Arial"/>
        <family val="2"/>
      </rPr>
      <t xml:space="preserve">Gentra   </t>
    </r>
    <r>
      <rPr>
        <sz val="12"/>
        <rFont val="Arial"/>
        <family val="2"/>
      </rPr>
      <t xml:space="preserve">                                             Nubira sedan                                  Chevrolet Lacetti sedan </t>
    </r>
  </si>
  <si>
    <r>
      <t>V5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</si>
  <si>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Besturn B50 </t>
    </r>
    <r>
      <rPr>
        <sz val="12"/>
        <color indexed="10"/>
        <rFont val="Arial"/>
        <family val="2"/>
      </rPr>
      <t>(без электрики)</t>
    </r>
  </si>
  <si>
    <t>Ducato IV                                          Peugeot Boxer III, Citroen Jumper III</t>
  </si>
  <si>
    <t>Focus III HB 2011-…
Focus II HB 2004-2010
C-Max 2004-                                                                Grand C-Max 2011-                                                  
Mazda 3 HB 2009-
Mazda 3 sedan 03-09</t>
  </si>
  <si>
    <t>Focus III sedan</t>
  </si>
  <si>
    <r>
      <t xml:space="preserve">Transit Chassis Cab </t>
    </r>
    <r>
      <rPr>
        <sz val="12"/>
        <color indexed="10"/>
        <rFont val="Arial"/>
        <family val="2"/>
      </rPr>
      <t>(без электрики)</t>
    </r>
  </si>
  <si>
    <r>
      <t xml:space="preserve">Tourneo Custom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</si>
  <si>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Edge </t>
    </r>
    <r>
      <rPr>
        <sz val="12"/>
        <color indexed="10"/>
        <rFont val="Arial"/>
        <family val="2"/>
      </rPr>
      <t xml:space="preserve"> (без электрики)</t>
    </r>
  </si>
  <si>
    <t>Focus III SW</t>
  </si>
  <si>
    <t>Focus II sedan</t>
  </si>
  <si>
    <r>
      <t xml:space="preserve">Emgrand </t>
    </r>
    <r>
      <rPr>
        <sz val="12"/>
        <color indexed="10"/>
        <rFont val="Arial"/>
        <family val="2"/>
      </rPr>
      <t>(без электрики)</t>
    </r>
  </si>
  <si>
    <r>
      <t xml:space="preserve">Emgrand X7 </t>
    </r>
    <r>
      <rPr>
        <sz val="12"/>
        <color indexed="10"/>
        <rFont val="Arial"/>
        <family val="2"/>
      </rPr>
      <t>(без электрики)</t>
    </r>
  </si>
  <si>
    <r>
      <t xml:space="preserve">Wingle 5 </t>
    </r>
    <r>
      <rPr>
        <sz val="12"/>
        <color indexed="10"/>
        <rFont val="Arial"/>
        <family val="2"/>
      </rPr>
      <t>(без электрики)</t>
    </r>
  </si>
  <si>
    <r>
      <t xml:space="preserve">Hover M2  </t>
    </r>
    <r>
      <rPr>
        <sz val="12"/>
        <color indexed="10"/>
        <rFont val="Arial"/>
        <family val="2"/>
      </rPr>
      <t>(без электрики)</t>
    </r>
  </si>
  <si>
    <r>
      <t xml:space="preserve">Hover M4 </t>
    </r>
    <r>
      <rPr>
        <sz val="12"/>
        <color indexed="10"/>
        <rFont val="Arial"/>
        <family val="2"/>
      </rPr>
      <t>(без электрики)</t>
    </r>
  </si>
  <si>
    <r>
      <t>Hover H6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</si>
  <si>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Elantra </t>
    </r>
    <r>
      <rPr>
        <sz val="12"/>
        <color indexed="10"/>
        <rFont val="Arial"/>
        <family val="2"/>
      </rPr>
      <t>(без электрики)</t>
    </r>
  </si>
  <si>
    <r>
      <t xml:space="preserve">i30 HB                                                     KIA Ceed HB </t>
    </r>
    <r>
      <rPr>
        <sz val="12"/>
        <color indexed="10"/>
        <rFont val="Arial"/>
        <family val="2"/>
      </rPr>
      <t xml:space="preserve">(без электрики)                    </t>
    </r>
  </si>
  <si>
    <t xml:space="preserve"> IX55 4х4</t>
  </si>
  <si>
    <t xml:space="preserve">KJ Tager 4x4 ( Tagaz ) </t>
  </si>
  <si>
    <r>
      <t xml:space="preserve">FX 37/50  </t>
    </r>
    <r>
      <rPr>
        <sz val="12"/>
        <color indexed="10"/>
        <rFont val="Arial"/>
        <family val="2"/>
      </rPr>
      <t>(без электрики)</t>
    </r>
  </si>
  <si>
    <t>Iran Khodro</t>
  </si>
  <si>
    <t>Samand sedan</t>
  </si>
  <si>
    <t>2006-2011              2006-</t>
  </si>
  <si>
    <r>
      <t xml:space="preserve">Rio II HB </t>
    </r>
    <r>
      <rPr>
        <sz val="12"/>
        <color indexed="10"/>
        <rFont val="Arial"/>
        <family val="2"/>
      </rPr>
      <t xml:space="preserve"> (без электрики)   </t>
    </r>
  </si>
  <si>
    <r>
      <t xml:space="preserve">Cee'd Sporty Wagon </t>
    </r>
    <r>
      <rPr>
        <sz val="12"/>
        <color indexed="10"/>
        <rFont val="Arial"/>
        <family val="2"/>
      </rPr>
      <t xml:space="preserve"> (без электрики) </t>
    </r>
    <r>
      <rPr>
        <sz val="12"/>
        <rFont val="Arial"/>
        <family val="2"/>
      </rPr>
      <t xml:space="preserve">                      HYUNDAI i30 Crosswagon</t>
    </r>
  </si>
  <si>
    <r>
      <t xml:space="preserve">Cee'd HB </t>
    </r>
    <r>
      <rPr>
        <sz val="12"/>
        <color indexed="10"/>
        <rFont val="Arial"/>
        <family val="2"/>
      </rPr>
      <t xml:space="preserve">(без электрики)                    </t>
    </r>
    <r>
      <rPr>
        <sz val="12"/>
        <rFont val="Arial"/>
        <family val="2"/>
      </rPr>
      <t>Hyundai i30 HB</t>
    </r>
  </si>
  <si>
    <t xml:space="preserve">Cee'd HB                                                                                                            Hyundai i30 HB </t>
  </si>
  <si>
    <t>Spectra sedan                                                                         Sephia II HB                                                                                                       Shuma sedan</t>
  </si>
  <si>
    <t>Ceed Sporty Wagon</t>
  </si>
  <si>
    <r>
      <t xml:space="preserve">Sorento 4x4 </t>
    </r>
    <r>
      <rPr>
        <sz val="12"/>
        <color indexed="10"/>
        <rFont val="Arial"/>
        <family val="2"/>
      </rPr>
      <t>(без электрики)</t>
    </r>
  </si>
  <si>
    <t>Sportage GRAND 4x4</t>
  </si>
  <si>
    <r>
      <t xml:space="preserve">Freelander II 4x4  </t>
    </r>
    <r>
      <rPr>
        <sz val="12"/>
        <color indexed="10"/>
        <rFont val="Arial"/>
        <family val="2"/>
      </rPr>
      <t>(без электрики)</t>
    </r>
  </si>
  <si>
    <t xml:space="preserve">GX 460 4x4
Land Cruiser Prado (150) 4x4  </t>
  </si>
  <si>
    <t>GX 460                                                                    Toyota Land Cruiser Prado (150) 4x4</t>
  </si>
  <si>
    <t xml:space="preserve">RX 300/RX330 </t>
  </si>
  <si>
    <t xml:space="preserve"> 2003-2007                                                                                                                                                                                                                               1998/3-2008</t>
  </si>
  <si>
    <r>
      <t xml:space="preserve">X60 </t>
    </r>
    <r>
      <rPr>
        <sz val="12"/>
        <color indexed="10"/>
        <rFont val="Arial"/>
        <family val="2"/>
      </rPr>
      <t>(без электрики)</t>
    </r>
  </si>
  <si>
    <t>Breez sedan</t>
  </si>
  <si>
    <t>Breez (2008 - ...)</t>
  </si>
  <si>
    <t xml:space="preserve">6 HB, sedan  </t>
  </si>
  <si>
    <t>3 HB 2009-,
3 sedan 03-08,
Ford Focus III HB 2011-…</t>
  </si>
  <si>
    <r>
      <t xml:space="preserve">CX-7 4x4 </t>
    </r>
    <r>
      <rPr>
        <sz val="12"/>
        <color indexed="10"/>
        <rFont val="Arial"/>
        <family val="2"/>
      </rPr>
      <t>(без электрики)</t>
    </r>
  </si>
  <si>
    <r>
      <t xml:space="preserve">CX-9 4x4 </t>
    </r>
    <r>
      <rPr>
        <sz val="12"/>
        <color indexed="10"/>
        <rFont val="Arial"/>
        <family val="2"/>
      </rPr>
      <t>(без электрики)</t>
    </r>
  </si>
  <si>
    <r>
      <t xml:space="preserve">6 HB, sedan  </t>
    </r>
    <r>
      <rPr>
        <sz val="12"/>
        <color indexed="10"/>
        <rFont val="Arial"/>
        <family val="2"/>
      </rPr>
      <t>(без электрики)</t>
    </r>
  </si>
  <si>
    <r>
      <t>3 sedan</t>
    </r>
    <r>
      <rPr>
        <sz val="12"/>
        <color indexed="10"/>
        <rFont val="Arial"/>
        <family val="2"/>
      </rPr>
      <t xml:space="preserve"> (без электрики)</t>
    </r>
  </si>
  <si>
    <r>
      <t>CX-5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</si>
  <si>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CX-9 </t>
    </r>
    <r>
      <rPr>
        <sz val="12"/>
        <color indexed="10"/>
        <rFont val="Arial"/>
        <family val="2"/>
      </rPr>
      <t>(без электрики)</t>
    </r>
  </si>
  <si>
    <r>
      <t xml:space="preserve">6 HB / Sedan / Wagon  </t>
    </r>
    <r>
      <rPr>
        <sz val="12"/>
        <color indexed="10"/>
        <rFont val="Arial"/>
        <family val="2"/>
      </rPr>
      <t>(без электрики)</t>
    </r>
  </si>
  <si>
    <t xml:space="preserve">L200 </t>
  </si>
  <si>
    <t>ASX</t>
  </si>
  <si>
    <r>
      <t xml:space="preserve">Outlander </t>
    </r>
    <r>
      <rPr>
        <sz val="12"/>
        <color indexed="10"/>
        <rFont val="Arial"/>
        <family val="2"/>
      </rPr>
      <t>(без электрики)</t>
    </r>
  </si>
  <si>
    <r>
      <t xml:space="preserve">L200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</si>
  <si>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Lancer Sedan (двигатель1,6L) </t>
    </r>
    <r>
      <rPr>
        <sz val="12"/>
        <color indexed="10"/>
        <rFont val="Arial"/>
        <family val="2"/>
      </rPr>
      <t>(без электрики)</t>
    </r>
  </si>
  <si>
    <t>L-200</t>
  </si>
  <si>
    <t xml:space="preserve"> 2007-</t>
  </si>
  <si>
    <r>
      <t xml:space="preserve">Pajero IV  APV 3/5 doors  </t>
    </r>
    <r>
      <rPr>
        <sz val="12"/>
        <color indexed="10"/>
        <rFont val="Arial"/>
        <family val="2"/>
      </rPr>
      <t>(без электрики)</t>
    </r>
  </si>
  <si>
    <r>
      <t xml:space="preserve">Almera  </t>
    </r>
    <r>
      <rPr>
        <sz val="12"/>
        <color indexed="10"/>
        <rFont val="Arial"/>
        <family val="2"/>
      </rPr>
      <t>(без электрики)</t>
    </r>
  </si>
  <si>
    <t>X-Trail 4x4 (T31)</t>
  </si>
  <si>
    <t>X-Trail 4x4 (T30)</t>
  </si>
  <si>
    <r>
      <t xml:space="preserve">Astra H </t>
    </r>
    <r>
      <rPr>
        <b/>
        <sz val="12"/>
        <color indexed="10"/>
        <rFont val="Arial"/>
        <family val="2"/>
      </rPr>
      <t>(Family)</t>
    </r>
    <r>
      <rPr>
        <sz val="12"/>
        <rFont val="Arial"/>
        <family val="2"/>
      </rPr>
      <t xml:space="preserve"> Caravan </t>
    </r>
    <r>
      <rPr>
        <sz val="12"/>
        <color indexed="10"/>
        <rFont val="Arial"/>
        <family val="2"/>
      </rPr>
      <t>(без электрики)</t>
    </r>
  </si>
  <si>
    <r>
      <t xml:space="preserve">Mokka </t>
    </r>
    <r>
      <rPr>
        <sz val="12"/>
        <color indexed="10"/>
        <rFont val="Arial"/>
        <family val="2"/>
      </rPr>
      <t>(без электрики)</t>
    </r>
  </si>
  <si>
    <r>
      <t xml:space="preserve">Mokka </t>
    </r>
    <r>
      <rPr>
        <sz val="12"/>
        <color indexed="10"/>
        <rFont val="Arial"/>
        <family val="2"/>
      </rPr>
      <t xml:space="preserve">(без электрики)                                             </t>
    </r>
    <r>
      <rPr>
        <sz val="12"/>
        <rFont val="Arial"/>
        <family val="2"/>
      </rPr>
      <t>Chevrolet Trax</t>
    </r>
  </si>
  <si>
    <r>
      <t xml:space="preserve">Astra J Sport Tourer </t>
    </r>
    <r>
      <rPr>
        <sz val="12"/>
        <color indexed="10"/>
        <rFont val="Arial"/>
        <family val="2"/>
      </rPr>
      <t>(без электрики)</t>
    </r>
  </si>
  <si>
    <t>2010 -</t>
  </si>
  <si>
    <r>
      <t xml:space="preserve">Meriva B </t>
    </r>
    <r>
      <rPr>
        <sz val="12"/>
        <color indexed="10"/>
        <rFont val="Arial"/>
        <family val="2"/>
      </rPr>
      <t>(без электрики)</t>
    </r>
  </si>
  <si>
    <t>022-007, 030-239</t>
  </si>
  <si>
    <t xml:space="preserve">308 HB, 09/07-08/08, 10/2008-
307 HB, 01-5/05, 6/05-9/07 (series II)
Citroen C4 HB I 04-06, 07-11 </t>
  </si>
  <si>
    <t>Boxer III                                                    Fiat Ducato IV, Citroen Jumper III</t>
  </si>
  <si>
    <r>
      <t xml:space="preserve">Boxer III                                                    Fiat Ducato IV, Citroen Jumper III </t>
    </r>
    <r>
      <rPr>
        <sz val="12"/>
        <color indexed="10"/>
        <rFont val="Arial"/>
        <family val="2"/>
      </rPr>
      <t>(без электрики)</t>
    </r>
  </si>
  <si>
    <r>
      <t xml:space="preserve">408 </t>
    </r>
    <r>
      <rPr>
        <sz val="12"/>
        <color indexed="10"/>
        <rFont val="Arial"/>
        <family val="2"/>
      </rPr>
      <t xml:space="preserve"> (без электрики)</t>
    </r>
  </si>
  <si>
    <t xml:space="preserve">2010-                          2002- </t>
  </si>
  <si>
    <r>
      <t xml:space="preserve">Octavia II HB / Wagon  </t>
    </r>
    <r>
      <rPr>
        <sz val="12"/>
        <color indexed="10"/>
        <rFont val="Arial"/>
        <family val="2"/>
      </rPr>
      <t>(без электрики)</t>
    </r>
  </si>
  <si>
    <r>
      <t xml:space="preserve">Octavia II  HB / Wagon  </t>
    </r>
    <r>
      <rPr>
        <sz val="12"/>
        <color indexed="10"/>
        <rFont val="Arial"/>
        <family val="2"/>
      </rPr>
      <t>(без электрики)</t>
    </r>
  </si>
  <si>
    <t>2004-06/2013</t>
  </si>
  <si>
    <r>
      <t xml:space="preserve">Octavia III HB  </t>
    </r>
    <r>
      <rPr>
        <sz val="12"/>
        <color indexed="10"/>
        <rFont val="Arial"/>
        <family val="2"/>
      </rPr>
      <t>(без электрики)</t>
    </r>
  </si>
  <si>
    <r>
      <t xml:space="preserve">Octavia Scout wagon   </t>
    </r>
    <r>
      <rPr>
        <sz val="12"/>
        <color indexed="10"/>
        <rFont val="Arial"/>
        <family val="2"/>
      </rPr>
      <t xml:space="preserve">(без электрики)                       </t>
    </r>
    <r>
      <rPr>
        <sz val="12"/>
        <rFont val="Arial"/>
        <family val="2"/>
      </rPr>
      <t xml:space="preserve">                  </t>
    </r>
  </si>
  <si>
    <t>Rexton I 4x4
Kyron I 4x4</t>
  </si>
  <si>
    <t xml:space="preserve">Rexton II 4x4        </t>
  </si>
  <si>
    <r>
      <t xml:space="preserve">Golf VII HB  </t>
    </r>
    <r>
      <rPr>
        <sz val="12"/>
        <color indexed="10"/>
        <rFont val="Arial"/>
        <family val="2"/>
      </rPr>
      <t>(без электрики)</t>
    </r>
  </si>
  <si>
    <t xml:space="preserve">2014-               </t>
  </si>
  <si>
    <r>
      <t xml:space="preserve">Golf VII Variant    </t>
    </r>
    <r>
      <rPr>
        <sz val="12"/>
        <color indexed="10"/>
        <rFont val="Arial"/>
        <family val="2"/>
      </rPr>
      <t>(без электрики)</t>
    </r>
  </si>
  <si>
    <t>Transporter T-5 minibus, van, caravelle, multivan</t>
  </si>
  <si>
    <r>
      <t xml:space="preserve">Transporter T-5 minibus, van, caravelle, multivan, syncro </t>
    </r>
    <r>
      <rPr>
        <sz val="12"/>
        <color indexed="10"/>
        <rFont val="Arial"/>
        <family val="2"/>
      </rPr>
      <t>(без электрики)</t>
    </r>
  </si>
  <si>
    <t>022-007               (с 2012г.в.)</t>
  </si>
  <si>
    <t>Chance HB</t>
  </si>
  <si>
    <t xml:space="preserve">Vida                                                                                                                          </t>
  </si>
  <si>
    <t>SENS, Chance sedan</t>
  </si>
  <si>
    <t>1100/51</t>
  </si>
  <si>
    <t>2012-2014</t>
  </si>
  <si>
    <r>
      <t xml:space="preserve">Tiggo/Vortex Tingo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</si>
  <si>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Tiggo 5 </t>
    </r>
    <r>
      <rPr>
        <sz val="12"/>
        <color indexed="10"/>
        <rFont val="Arial"/>
        <family val="2"/>
      </rPr>
      <t xml:space="preserve"> (без электрики)</t>
    </r>
  </si>
  <si>
    <t>2500/120</t>
  </si>
  <si>
    <t>Terracan</t>
  </si>
  <si>
    <t>2001-2006</t>
  </si>
  <si>
    <r>
      <t xml:space="preserve">Datsun ON-DO                                                                        Lada - Granta                                                                              Lada - Granta Liftback                                                                          Lada - Kalina 1118 sedan
Lada - Kalina 1117 wagon                                                    Lada – Kalina 2 2194 wagon    </t>
    </r>
    <r>
      <rPr>
        <sz val="12"/>
        <color indexed="10"/>
        <rFont val="Arial"/>
        <family val="2"/>
      </rPr>
      <t>(без электрики)</t>
    </r>
  </si>
  <si>
    <t>2014-      2012-      2014-       2005-       2007-      2013-</t>
  </si>
  <si>
    <r>
      <t xml:space="preserve">Sprinter Classic </t>
    </r>
    <r>
      <rPr>
        <sz val="12"/>
        <color indexed="10"/>
        <rFont val="Arial"/>
        <family val="2"/>
      </rPr>
      <t xml:space="preserve"> (без электрики)</t>
    </r>
  </si>
  <si>
    <t>2005/9-2012</t>
  </si>
  <si>
    <t>040-211</t>
  </si>
  <si>
    <r>
      <rPr>
        <sz val="12"/>
        <rFont val="Arial"/>
        <family val="2"/>
      </rPr>
      <t>3 HB</t>
    </r>
    <r>
      <rPr>
        <sz val="12"/>
        <color indexed="10"/>
        <rFont val="Arial"/>
        <family val="2"/>
      </rPr>
      <t xml:space="preserve"> (без электрики)</t>
    </r>
  </si>
  <si>
    <t>4/2013-</t>
  </si>
  <si>
    <t>1860/75</t>
  </si>
  <si>
    <t>8/2013-</t>
  </si>
  <si>
    <t>042-621</t>
  </si>
  <si>
    <t>1910/90</t>
  </si>
  <si>
    <t>051-123</t>
  </si>
  <si>
    <t>038-190</t>
  </si>
  <si>
    <t>AK10</t>
  </si>
  <si>
    <t>2000/88</t>
  </si>
  <si>
    <t>Sorento 4x4</t>
  </si>
  <si>
    <t xml:space="preserve">горизонт/верт нагрузка на шар </t>
  </si>
  <si>
    <t>050-573</t>
  </si>
  <si>
    <r>
      <t xml:space="preserve">Land Cruiser Prado J150  4x4                                                                  Lexus GX 460 4x4      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</si>
  <si>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Land Cruiser 200 4x4                                                                                                                  Lexus LX 570 4x4        </t>
    </r>
    <r>
      <rPr>
        <sz val="12"/>
        <color indexed="10"/>
        <rFont val="Arial"/>
        <family val="2"/>
      </rPr>
      <t>(без электрики)</t>
    </r>
  </si>
  <si>
    <r>
      <t xml:space="preserve">LX 570 4x4                                                                                                      Toyota Land Cruiser 200 4x4                  </t>
    </r>
    <r>
      <rPr>
        <sz val="12"/>
        <color indexed="10"/>
        <rFont val="Arial"/>
        <family val="2"/>
      </rPr>
      <t>(без электрики)</t>
    </r>
  </si>
  <si>
    <r>
      <t xml:space="preserve">GX 460
Land Cruiser Prado (150)  4x4                </t>
    </r>
    <r>
      <rPr>
        <sz val="12"/>
        <color indexed="10"/>
        <rFont val="Arial"/>
        <family val="2"/>
      </rPr>
      <t>(без электрики)</t>
    </r>
  </si>
  <si>
    <t>3508-A</t>
  </si>
  <si>
    <t>2133-A</t>
  </si>
  <si>
    <t>3550-A</t>
  </si>
  <si>
    <t>3551-A</t>
  </si>
  <si>
    <t>3552-A</t>
  </si>
  <si>
    <t>3554-A</t>
  </si>
  <si>
    <t>4753-A</t>
  </si>
  <si>
    <t>4751-A</t>
  </si>
  <si>
    <t>4710-A</t>
  </si>
  <si>
    <t>4750-A</t>
  </si>
  <si>
    <t>4752-A</t>
  </si>
  <si>
    <t>5257-A</t>
  </si>
  <si>
    <t>5265-A</t>
  </si>
  <si>
    <t>5222-A</t>
  </si>
  <si>
    <t>5264-A</t>
  </si>
  <si>
    <t>5254-A</t>
  </si>
  <si>
    <t>5252-A</t>
  </si>
  <si>
    <t>5270-A</t>
  </si>
  <si>
    <t>5268-A</t>
  </si>
  <si>
    <t>5259-A</t>
  </si>
  <si>
    <t>5262-A</t>
  </si>
  <si>
    <t>5266-A</t>
  </si>
  <si>
    <t>5253-A</t>
  </si>
  <si>
    <t>5250-A</t>
  </si>
  <si>
    <t>5224-A</t>
  </si>
  <si>
    <t>5251-A</t>
  </si>
  <si>
    <t>5206-A</t>
  </si>
  <si>
    <t>5261-A</t>
  </si>
  <si>
    <t>5255-A</t>
  </si>
  <si>
    <t>5267-A</t>
  </si>
  <si>
    <t>5269-FL</t>
  </si>
  <si>
    <t>4816-A</t>
  </si>
  <si>
    <t>7601-A</t>
  </si>
  <si>
    <t>7603-A</t>
  </si>
  <si>
    <t>7604-A</t>
  </si>
  <si>
    <t>7602-A</t>
  </si>
  <si>
    <t>7606-A</t>
  </si>
  <si>
    <t>3033-A</t>
  </si>
  <si>
    <t>7605-A</t>
  </si>
  <si>
    <t>7607-A</t>
  </si>
  <si>
    <t>9008-A</t>
  </si>
  <si>
    <t>2550-A</t>
  </si>
  <si>
    <t>2527-A</t>
  </si>
  <si>
    <t>2551-A</t>
  </si>
  <si>
    <t>2635-A</t>
  </si>
  <si>
    <t>2555-A</t>
  </si>
  <si>
    <t>2636-A</t>
  </si>
  <si>
    <t>4155-C</t>
  </si>
  <si>
    <t>2634-F</t>
  </si>
  <si>
    <t>5260-A</t>
  </si>
  <si>
    <t>5258-A</t>
  </si>
  <si>
    <t>5256-A</t>
  </si>
  <si>
    <t>9005-A</t>
  </si>
  <si>
    <t>9006-A</t>
  </si>
  <si>
    <t>2633-A</t>
  </si>
  <si>
    <t>2626-A</t>
  </si>
  <si>
    <t>2627-A</t>
  </si>
  <si>
    <t>2851-A</t>
  </si>
  <si>
    <t>3980-F</t>
  </si>
  <si>
    <t>3981-FL</t>
  </si>
  <si>
    <t>3963-A</t>
  </si>
  <si>
    <t>3965-ABP</t>
  </si>
  <si>
    <t>3971-A</t>
  </si>
  <si>
    <t>3962-A</t>
  </si>
  <si>
    <t>3945-A</t>
  </si>
  <si>
    <t>3936-A</t>
  </si>
  <si>
    <t>3949-A</t>
  </si>
  <si>
    <t>3948-A</t>
  </si>
  <si>
    <t>3967-A</t>
  </si>
  <si>
    <t>3968-A</t>
  </si>
  <si>
    <t>3973-A</t>
  </si>
  <si>
    <t>3929-A</t>
  </si>
  <si>
    <t>3957-A</t>
  </si>
  <si>
    <t>3961-A</t>
  </si>
  <si>
    <t>3976-A</t>
  </si>
  <si>
    <t>4521-A</t>
  </si>
  <si>
    <t>3950-A</t>
  </si>
  <si>
    <t>3959-A</t>
  </si>
  <si>
    <t>3966-A</t>
  </si>
  <si>
    <t>3956-F</t>
  </si>
  <si>
    <t>3958-F</t>
  </si>
  <si>
    <t>3978-F</t>
  </si>
  <si>
    <t>3969-F</t>
  </si>
  <si>
    <t>3960-A</t>
  </si>
  <si>
    <t>3964-A</t>
  </si>
  <si>
    <t>3979-A</t>
  </si>
  <si>
    <t>3977-F</t>
  </si>
  <si>
    <t>3970-F</t>
  </si>
  <si>
    <t>9004-A</t>
  </si>
  <si>
    <t>9007-F</t>
  </si>
  <si>
    <t>9003-A</t>
  </si>
  <si>
    <t>9001-A</t>
  </si>
  <si>
    <t>3303-A</t>
  </si>
  <si>
    <t>3307-A</t>
  </si>
  <si>
    <t>3317-A</t>
  </si>
  <si>
    <t>3315-A</t>
  </si>
  <si>
    <t>3316-A</t>
  </si>
  <si>
    <t>3302-A</t>
  </si>
  <si>
    <t>3304-AL</t>
  </si>
  <si>
    <t>3313-F</t>
  </si>
  <si>
    <t>9009-A</t>
  </si>
  <si>
    <t>5505-A</t>
  </si>
  <si>
    <t>5518-A</t>
  </si>
  <si>
    <t>5531-A</t>
  </si>
  <si>
    <t>5533-A</t>
  </si>
  <si>
    <t>5506-A</t>
  </si>
  <si>
    <t>4221-A</t>
  </si>
  <si>
    <t>4238-A</t>
  </si>
  <si>
    <t>4242-A</t>
  </si>
  <si>
    <t>4259-A</t>
  </si>
  <si>
    <t>4223-A</t>
  </si>
  <si>
    <t>4241-A</t>
  </si>
  <si>
    <t>4250-A</t>
  </si>
  <si>
    <t>4256-A</t>
  </si>
  <si>
    <t>4247-A</t>
  </si>
  <si>
    <t>6737-A</t>
  </si>
  <si>
    <t>6751-A</t>
  </si>
  <si>
    <t>4253-A</t>
  </si>
  <si>
    <t>4246-A</t>
  </si>
  <si>
    <t>4244-A</t>
  </si>
  <si>
    <t>4243-A</t>
  </si>
  <si>
    <t>4245-A</t>
  </si>
  <si>
    <t>4237-A</t>
  </si>
  <si>
    <t>4251-V</t>
  </si>
  <si>
    <t>4227-A</t>
  </si>
  <si>
    <t>4258-A</t>
  </si>
  <si>
    <t>4254-A</t>
  </si>
  <si>
    <t>4230-A</t>
  </si>
  <si>
    <t>4255-A</t>
  </si>
  <si>
    <t>4225-F</t>
  </si>
  <si>
    <t>4235-A</t>
  </si>
  <si>
    <t>4239-A</t>
  </si>
  <si>
    <t>8010-A</t>
  </si>
  <si>
    <t>8011-A</t>
  </si>
  <si>
    <t>3401-A</t>
  </si>
  <si>
    <t>3318-A</t>
  </si>
  <si>
    <t>4810-A</t>
  </si>
  <si>
    <t>6735-A</t>
  </si>
  <si>
    <t>6738-A</t>
  </si>
  <si>
    <t>6736-A</t>
  </si>
  <si>
    <t>6732-A</t>
  </si>
  <si>
    <t>6744-A</t>
  </si>
  <si>
    <t>6753-A</t>
  </si>
  <si>
    <t>6733-A</t>
  </si>
  <si>
    <t>6747-A</t>
  </si>
  <si>
    <t>6749-A</t>
  </si>
  <si>
    <t>6743-A</t>
  </si>
  <si>
    <t>6748-A</t>
  </si>
  <si>
    <t>6719-A</t>
  </si>
  <si>
    <t>6719-F</t>
  </si>
  <si>
    <t>6734-A</t>
  </si>
  <si>
    <t>6740-F</t>
  </si>
  <si>
    <t>6741-A</t>
  </si>
  <si>
    <t>6745-A</t>
  </si>
  <si>
    <t>6754-A</t>
  </si>
  <si>
    <t>6731-A</t>
  </si>
  <si>
    <t>6730-A</t>
  </si>
  <si>
    <t>6746-A</t>
  </si>
  <si>
    <t>7351-A</t>
  </si>
  <si>
    <t>7353-A</t>
  </si>
  <si>
    <t>3063-ABP</t>
  </si>
  <si>
    <t>3071-AL</t>
  </si>
  <si>
    <t>3062-A</t>
  </si>
  <si>
    <t>3079-FL</t>
  </si>
  <si>
    <t>3090-FL</t>
  </si>
  <si>
    <t>3040-A</t>
  </si>
  <si>
    <t>3040-V</t>
  </si>
  <si>
    <t>3032-A</t>
  </si>
  <si>
    <t>3060-G</t>
  </si>
  <si>
    <t>3032-ABP</t>
  </si>
  <si>
    <t>3054-F</t>
  </si>
  <si>
    <t>3054-ABP</t>
  </si>
  <si>
    <t>3054-A</t>
  </si>
  <si>
    <t>3072-AL</t>
  </si>
  <si>
    <t>3091-FL</t>
  </si>
  <si>
    <t>3042-A</t>
  </si>
  <si>
    <t>3041-A</t>
  </si>
  <si>
    <t>3041-ABP</t>
  </si>
  <si>
    <t>3078-FL</t>
  </si>
  <si>
    <t>3073-A</t>
  </si>
  <si>
    <t>3308-A</t>
  </si>
  <si>
    <t>3310-A</t>
  </si>
  <si>
    <t>3319-A</t>
  </si>
  <si>
    <t>3309-A</t>
  </si>
  <si>
    <t>3314-A</t>
  </si>
  <si>
    <t>4529-A</t>
  </si>
  <si>
    <t>4522-A</t>
  </si>
  <si>
    <t>4528-A</t>
  </si>
  <si>
    <t>4530-A</t>
  </si>
  <si>
    <t>4526-A</t>
  </si>
  <si>
    <t>4527-A</t>
  </si>
  <si>
    <t>4531-A</t>
  </si>
  <si>
    <t>2251-A</t>
  </si>
  <si>
    <t>2216-H</t>
  </si>
  <si>
    <t>2252-A</t>
  </si>
  <si>
    <t>2250-F</t>
  </si>
  <si>
    <t>2254-F</t>
  </si>
  <si>
    <t>4159-A</t>
  </si>
  <si>
    <t>4158-FL</t>
  </si>
  <si>
    <t>4153-F</t>
  </si>
  <si>
    <t>4164-F</t>
  </si>
  <si>
    <t>4151-A</t>
  </si>
  <si>
    <t>4154-A</t>
  </si>
  <si>
    <t>4163-A</t>
  </si>
  <si>
    <t>4152-A</t>
  </si>
  <si>
    <t>4162-A</t>
  </si>
  <si>
    <t>4160-A</t>
  </si>
  <si>
    <t>4125-F</t>
  </si>
  <si>
    <t>4124-A</t>
  </si>
  <si>
    <t>4126-F</t>
  </si>
  <si>
    <t>4156-A</t>
  </si>
  <si>
    <t>4157-ABP</t>
  </si>
  <si>
    <t>4331-A</t>
  </si>
  <si>
    <t>4353-A</t>
  </si>
  <si>
    <t>4373-A</t>
  </si>
  <si>
    <t>4370-A</t>
  </si>
  <si>
    <t>4372-A</t>
  </si>
  <si>
    <t>4351-A</t>
  </si>
  <si>
    <t>4365-A</t>
  </si>
  <si>
    <t>4360-F</t>
  </si>
  <si>
    <t>4355-A</t>
  </si>
  <si>
    <t>4366-A</t>
  </si>
  <si>
    <t>4350-A</t>
  </si>
  <si>
    <t>4323-A</t>
  </si>
  <si>
    <t>4368-V</t>
  </si>
  <si>
    <t>4369-F</t>
  </si>
  <si>
    <t>4334-A</t>
  </si>
  <si>
    <t>4357-A</t>
  </si>
  <si>
    <t>4374-A</t>
  </si>
  <si>
    <t>4362-A</t>
  </si>
  <si>
    <t>4337-A</t>
  </si>
  <si>
    <t>4371-A</t>
  </si>
  <si>
    <t>1150-A</t>
  </si>
  <si>
    <t>1165-A</t>
  </si>
  <si>
    <t>1171-A</t>
  </si>
  <si>
    <t>1178-A</t>
  </si>
  <si>
    <t>1184-A</t>
  </si>
  <si>
    <t>1181-A</t>
  </si>
  <si>
    <t>1174-A</t>
  </si>
  <si>
    <t>1173-A</t>
  </si>
  <si>
    <t>1177-A</t>
  </si>
  <si>
    <t>1176-A</t>
  </si>
  <si>
    <t>1180-A</t>
  </si>
  <si>
    <t>1183-A</t>
  </si>
  <si>
    <t>1175-A</t>
  </si>
  <si>
    <t>1182-A</t>
  </si>
  <si>
    <t>2557-A</t>
  </si>
  <si>
    <t>2143-A</t>
  </si>
  <si>
    <t>2188-V</t>
  </si>
  <si>
    <t>2731-A</t>
  </si>
  <si>
    <t>1429-A</t>
  </si>
  <si>
    <t>1428-A</t>
  </si>
  <si>
    <t>1426-A</t>
  </si>
  <si>
    <t>1421-A</t>
  </si>
  <si>
    <t>1418-A</t>
  </si>
  <si>
    <t>1432-A</t>
  </si>
  <si>
    <t>1425-A</t>
  </si>
  <si>
    <t>1420-A</t>
  </si>
  <si>
    <t>1422-A</t>
  </si>
  <si>
    <t>1427-A</t>
  </si>
  <si>
    <t>1911-A</t>
  </si>
  <si>
    <t>1922-A</t>
  </si>
  <si>
    <t>1909-A</t>
  </si>
  <si>
    <t>1918-A</t>
  </si>
  <si>
    <t>1923-A</t>
  </si>
  <si>
    <t>1925-A</t>
  </si>
  <si>
    <t>1920-A</t>
  </si>
  <si>
    <t>2137-A</t>
  </si>
  <si>
    <t>1921-A</t>
  </si>
  <si>
    <t>1924-A</t>
  </si>
  <si>
    <t>6450-A</t>
  </si>
  <si>
    <t>6455-A</t>
  </si>
  <si>
    <t>6453-F</t>
  </si>
  <si>
    <t>6452-A</t>
  </si>
  <si>
    <t>6405-A</t>
  </si>
  <si>
    <t>6451-A</t>
  </si>
  <si>
    <t>6456-A</t>
  </si>
  <si>
    <t>6301-A</t>
  </si>
  <si>
    <t>6303-A</t>
  </si>
  <si>
    <t>6311-A</t>
  </si>
  <si>
    <t>2854-A</t>
  </si>
  <si>
    <t>6302-A</t>
  </si>
  <si>
    <t>6309-A</t>
  </si>
  <si>
    <t>6308-A</t>
  </si>
  <si>
    <t>6310-A</t>
  </si>
  <si>
    <t>2850-F</t>
  </si>
  <si>
    <t>2850-A</t>
  </si>
  <si>
    <t>2850-ABP</t>
  </si>
  <si>
    <t>2855-VBP</t>
  </si>
  <si>
    <t>2817-A</t>
  </si>
  <si>
    <t>2852-A</t>
  </si>
  <si>
    <t>2853-A</t>
  </si>
  <si>
    <t>2856-A</t>
  </si>
  <si>
    <t>3059-A</t>
  </si>
  <si>
    <t>3067-A</t>
  </si>
  <si>
    <t>3077-A</t>
  </si>
  <si>
    <t>3066-A</t>
  </si>
  <si>
    <t>3068-A</t>
  </si>
  <si>
    <t>3056-A</t>
  </si>
  <si>
    <t>3034-A</t>
  </si>
  <si>
    <t>3035-A</t>
  </si>
  <si>
    <t>3087-A</t>
  </si>
  <si>
    <t>3036-A</t>
  </si>
  <si>
    <t>3041-V</t>
  </si>
  <si>
    <t>3086-FL</t>
  </si>
  <si>
    <t>3074-F</t>
  </si>
  <si>
    <t>3088-F</t>
  </si>
  <si>
    <t>3089-FL</t>
  </si>
  <si>
    <t>3065-F</t>
  </si>
  <si>
    <t>3022-F</t>
  </si>
  <si>
    <t>3060-F</t>
  </si>
  <si>
    <t>3083-AK41</t>
  </si>
  <si>
    <t>3082-AK41</t>
  </si>
  <si>
    <t>3058-ABP</t>
  </si>
  <si>
    <t>3070-AL</t>
  </si>
  <si>
    <t>3043-A</t>
  </si>
  <si>
    <t>3084-A</t>
  </si>
  <si>
    <t>3085-A</t>
  </si>
  <si>
    <t>3069-A</t>
  </si>
  <si>
    <t>2192-F</t>
  </si>
  <si>
    <t>2150-A</t>
  </si>
  <si>
    <t>2189-A</t>
  </si>
  <si>
    <t>2187-A</t>
  </si>
  <si>
    <t>2194-A</t>
  </si>
  <si>
    <t>2116-A</t>
  </si>
  <si>
    <t>2185-A</t>
  </si>
  <si>
    <t>2195-A</t>
  </si>
  <si>
    <t>2193-A</t>
  </si>
  <si>
    <t>2181-A</t>
  </si>
  <si>
    <t>2186-A</t>
  </si>
  <si>
    <t>2119-A</t>
  </si>
  <si>
    <t>2182-F</t>
  </si>
  <si>
    <t>7011-A</t>
  </si>
  <si>
    <t>7010-A</t>
  </si>
  <si>
    <t>3806-A</t>
  </si>
  <si>
    <t>3806-H</t>
  </si>
  <si>
    <t>5601-F</t>
  </si>
  <si>
    <t>5602-F</t>
  </si>
  <si>
    <t>5605-F</t>
  </si>
  <si>
    <t>5606-A</t>
  </si>
  <si>
    <t>5607-A</t>
  </si>
  <si>
    <t>5608-A</t>
  </si>
  <si>
    <t>5611-A</t>
  </si>
  <si>
    <t>5612-F</t>
  </si>
  <si>
    <t>5613-F</t>
  </si>
  <si>
    <t>1801-A</t>
  </si>
  <si>
    <t>6501-A</t>
  </si>
  <si>
    <t>6501-H</t>
  </si>
  <si>
    <t>6506-A</t>
  </si>
  <si>
    <t>6505-A</t>
  </si>
  <si>
    <t>6508-A</t>
  </si>
  <si>
    <t>1203-A</t>
  </si>
  <si>
    <t>1203-H</t>
  </si>
  <si>
    <t>1205-A</t>
  </si>
  <si>
    <t>1206-A</t>
  </si>
  <si>
    <t>1206-H</t>
  </si>
  <si>
    <t>1207-H</t>
  </si>
  <si>
    <t>1209-H</t>
  </si>
  <si>
    <t>1216-A</t>
  </si>
  <si>
    <t>1216-H</t>
  </si>
  <si>
    <t>1218-A</t>
  </si>
  <si>
    <t>1229-E</t>
  </si>
  <si>
    <t>1219-A</t>
  </si>
  <si>
    <t>1219-H</t>
  </si>
  <si>
    <t>1226-H</t>
  </si>
  <si>
    <t>1226-A</t>
  </si>
  <si>
    <t>1228-A</t>
  </si>
  <si>
    <t>4401-A</t>
  </si>
  <si>
    <t>Техническая информация</t>
  </si>
  <si>
    <r>
      <rPr>
        <b/>
        <sz val="20"/>
        <rFont val="Wingdings"/>
        <family val="0"/>
      </rPr>
      <t>"</t>
    </r>
    <r>
      <rPr>
        <b/>
        <sz val="20"/>
        <rFont val="Webdings"/>
        <family val="1"/>
      </rPr>
      <t>@</t>
    </r>
  </si>
  <si>
    <t>022-007 с 2014г.</t>
  </si>
  <si>
    <t>2010-2014</t>
  </si>
  <si>
    <r>
      <t xml:space="preserve">4499             </t>
    </r>
    <r>
      <rPr>
        <b/>
        <sz val="12"/>
        <color indexed="10"/>
        <rFont val="Arial"/>
        <family val="2"/>
      </rPr>
      <t>без скидки</t>
    </r>
  </si>
  <si>
    <r>
      <t xml:space="preserve">2999             </t>
    </r>
    <r>
      <rPr>
        <b/>
        <sz val="12"/>
        <color indexed="10"/>
        <rFont val="Arial"/>
        <family val="2"/>
      </rPr>
      <t>без скидки</t>
    </r>
  </si>
  <si>
    <r>
      <t xml:space="preserve">2199             </t>
    </r>
    <r>
      <rPr>
        <b/>
        <sz val="12"/>
        <color indexed="10"/>
        <rFont val="Arial"/>
        <family val="2"/>
      </rPr>
      <t>без скидки</t>
    </r>
  </si>
  <si>
    <r>
      <t xml:space="preserve">800               </t>
    </r>
    <r>
      <rPr>
        <b/>
        <sz val="12"/>
        <color indexed="10"/>
        <rFont val="Arial"/>
        <family val="2"/>
      </rPr>
      <t>без скидки</t>
    </r>
  </si>
  <si>
    <r>
      <t xml:space="preserve">2099            </t>
    </r>
    <r>
      <rPr>
        <b/>
        <sz val="12"/>
        <color indexed="10"/>
        <rFont val="Arial"/>
        <family val="2"/>
      </rPr>
      <t xml:space="preserve"> без скидки</t>
    </r>
  </si>
  <si>
    <r>
      <t xml:space="preserve">3799                         </t>
    </r>
    <r>
      <rPr>
        <b/>
        <sz val="12"/>
        <color indexed="10"/>
        <rFont val="Arial"/>
        <family val="2"/>
      </rPr>
      <t xml:space="preserve"> без скидки</t>
    </r>
  </si>
  <si>
    <t>1999/8-</t>
  </si>
  <si>
    <t>1223-AE</t>
  </si>
  <si>
    <t>1500/76</t>
  </si>
  <si>
    <t>Niva 2123 4x4 (с электрикой для быстрого подключения)</t>
  </si>
  <si>
    <t>1230-E</t>
  </si>
  <si>
    <t>1500/77</t>
  </si>
  <si>
    <r>
      <t xml:space="preserve">Octavia II HB                                                                                                   Octavia II wagon  </t>
    </r>
    <r>
      <rPr>
        <sz val="12"/>
        <color indexed="10"/>
        <rFont val="Arial"/>
        <family val="2"/>
      </rPr>
      <t xml:space="preserve">(без электрики)   </t>
    </r>
    <r>
      <rPr>
        <sz val="12"/>
        <rFont val="Arial"/>
        <family val="2"/>
      </rPr>
      <t>Octavia III HB</t>
    </r>
    <r>
      <rPr>
        <b/>
        <sz val="12"/>
        <rFont val="Arial"/>
        <family val="2"/>
      </rPr>
      <t xml:space="preserve"> </t>
    </r>
  </si>
  <si>
    <t>1433-A</t>
  </si>
  <si>
    <r>
      <t xml:space="preserve">Sandero Stepway </t>
    </r>
    <r>
      <rPr>
        <sz val="12"/>
        <color indexed="10"/>
        <rFont val="Arial"/>
        <family val="2"/>
      </rPr>
      <t>(без электрики)</t>
    </r>
  </si>
  <si>
    <t>3983-A</t>
  </si>
  <si>
    <r>
      <t xml:space="preserve">Berlingo II minivan, van                                                                                              Peugeot Partner  II minivan, van   </t>
    </r>
    <r>
      <rPr>
        <sz val="12"/>
        <color indexed="10"/>
        <rFont val="Arial"/>
        <family val="2"/>
      </rPr>
      <t xml:space="preserve">Короткая база (4380мм.) </t>
    </r>
    <r>
      <rPr>
        <sz val="12"/>
        <rFont val="Arial"/>
        <family val="2"/>
      </rPr>
      <t xml:space="preserve">                      </t>
    </r>
    <r>
      <rPr>
        <sz val="12"/>
        <color indexed="10"/>
        <rFont val="Arial"/>
        <family val="2"/>
      </rPr>
      <t>(без электрики)</t>
    </r>
  </si>
  <si>
    <r>
      <t xml:space="preserve">699                   </t>
    </r>
    <r>
      <rPr>
        <b/>
        <sz val="10"/>
        <color indexed="10"/>
        <rFont val="Arial"/>
        <family val="2"/>
      </rPr>
      <t>без скидки</t>
    </r>
  </si>
  <si>
    <r>
      <t xml:space="preserve">Jumper III                                                        Fiat Ducato IV, Peugeot Boxer III </t>
    </r>
    <r>
      <rPr>
        <sz val="12"/>
        <color indexed="10"/>
        <rFont val="Arial"/>
        <family val="2"/>
      </rPr>
      <t>(без электрики)</t>
    </r>
  </si>
  <si>
    <r>
      <t xml:space="preserve">Ducato IV                                                Peugeot Boxer III, Citroen Jumper III </t>
    </r>
    <r>
      <rPr>
        <sz val="12"/>
        <color indexed="10"/>
        <rFont val="Arial"/>
        <family val="2"/>
      </rPr>
      <t>(без электрики)</t>
    </r>
  </si>
  <si>
    <r>
      <t xml:space="preserve">Boxer III                                                          Fiat Ducato IV, Citroen Jumper III </t>
    </r>
    <r>
      <rPr>
        <sz val="12"/>
        <color indexed="10"/>
        <rFont val="Arial"/>
        <family val="2"/>
      </rPr>
      <t>(без электрики)</t>
    </r>
  </si>
  <si>
    <r>
      <t xml:space="preserve">Leon HB </t>
    </r>
    <r>
      <rPr>
        <sz val="12"/>
        <color indexed="10"/>
        <rFont val="Arial"/>
        <family val="2"/>
      </rPr>
      <t>(без электрики)</t>
    </r>
  </si>
  <si>
    <r>
      <t xml:space="preserve">Octavia III Wagon                                     Octavia III Scout       </t>
    </r>
    <r>
      <rPr>
        <sz val="12"/>
        <color indexed="10"/>
        <rFont val="Arial"/>
        <family val="2"/>
      </rPr>
      <t>(без электрики)</t>
    </r>
  </si>
  <si>
    <r>
      <t xml:space="preserve">Tiguan                                                           Audi Q3 </t>
    </r>
    <r>
      <rPr>
        <sz val="12"/>
        <color indexed="10"/>
        <rFont val="Arial"/>
        <family val="2"/>
      </rPr>
      <t>(без электрики)</t>
    </r>
  </si>
  <si>
    <r>
      <t xml:space="preserve">Touareg                                                        Audi Q7  </t>
    </r>
    <r>
      <rPr>
        <sz val="12"/>
        <color indexed="10"/>
        <rFont val="Arial"/>
        <family val="2"/>
      </rPr>
      <t>(без электрики)</t>
    </r>
  </si>
  <si>
    <t>3982-F</t>
  </si>
  <si>
    <r>
      <t xml:space="preserve">Transit VAN </t>
    </r>
    <r>
      <rPr>
        <sz val="12"/>
        <color indexed="10"/>
        <rFont val="Arial"/>
        <family val="2"/>
      </rPr>
      <t>(без электрики)</t>
    </r>
  </si>
  <si>
    <r>
      <t xml:space="preserve">R-Class (W251) </t>
    </r>
    <r>
      <rPr>
        <sz val="12"/>
        <color indexed="10"/>
        <rFont val="Arial"/>
        <family val="2"/>
      </rPr>
      <t>(без электрики)</t>
    </r>
  </si>
  <si>
    <r>
      <t xml:space="preserve">Grand Cherokee                             Commander </t>
    </r>
    <r>
      <rPr>
        <sz val="12"/>
        <color indexed="10"/>
        <rFont val="Arial"/>
        <family val="2"/>
      </rPr>
      <t xml:space="preserve">(без электрики)   </t>
    </r>
    <r>
      <rPr>
        <sz val="12"/>
        <rFont val="Arial"/>
        <family val="2"/>
      </rPr>
      <t xml:space="preserve">                                       </t>
    </r>
  </si>
  <si>
    <r>
      <t xml:space="preserve">Grand Cherokee                            Commander </t>
    </r>
    <r>
      <rPr>
        <sz val="12"/>
        <color indexed="10"/>
        <rFont val="Arial"/>
        <family val="2"/>
      </rPr>
      <t xml:space="preserve">(без электрики)   </t>
    </r>
    <r>
      <rPr>
        <sz val="12"/>
        <rFont val="Arial"/>
        <family val="2"/>
      </rPr>
      <t xml:space="preserve">                                       </t>
    </r>
  </si>
  <si>
    <r>
      <t xml:space="preserve">i30 Crosswagon                                          KIA Cee'd Sporty Wagon  </t>
    </r>
    <r>
      <rPr>
        <sz val="12"/>
        <color indexed="10"/>
        <rFont val="Arial"/>
        <family val="2"/>
      </rPr>
      <t>(без электрики)</t>
    </r>
  </si>
  <si>
    <r>
      <t xml:space="preserve">Trax                                                          Opel Mokka </t>
    </r>
    <r>
      <rPr>
        <sz val="12"/>
        <color indexed="10"/>
        <rFont val="Arial"/>
        <family val="2"/>
      </rPr>
      <t>(без электрики)</t>
    </r>
  </si>
  <si>
    <t>BRILLIANCE</t>
  </si>
  <si>
    <r>
      <t xml:space="preserve">V5 </t>
    </r>
    <r>
      <rPr>
        <sz val="12"/>
        <color indexed="10"/>
        <rFont val="Arial"/>
        <family val="2"/>
      </rPr>
      <t>(без электрики)</t>
    </r>
  </si>
  <si>
    <t>4375-A</t>
  </si>
  <si>
    <t>2005/4-2014</t>
  </si>
  <si>
    <t>Pathfinder (R51)</t>
  </si>
  <si>
    <t>4376-A</t>
  </si>
  <si>
    <r>
      <t xml:space="preserve">Pathfinder (R52) </t>
    </r>
    <r>
      <rPr>
        <sz val="12"/>
        <color indexed="10"/>
        <rFont val="Arial"/>
        <family val="2"/>
      </rPr>
      <t>(без электрики)</t>
    </r>
  </si>
  <si>
    <r>
      <t xml:space="preserve">Sentra </t>
    </r>
    <r>
      <rPr>
        <sz val="12"/>
        <color indexed="10"/>
        <rFont val="Arial"/>
        <family val="2"/>
      </rPr>
      <t>(без электрики)</t>
    </r>
  </si>
  <si>
    <t>017-072</t>
  </si>
  <si>
    <r>
      <t xml:space="preserve">Pathfinder </t>
    </r>
    <r>
      <rPr>
        <sz val="12"/>
        <color indexed="10"/>
        <rFont val="Arial"/>
        <family val="2"/>
      </rPr>
      <t>(без электрики)</t>
    </r>
  </si>
  <si>
    <t>2005-2014</t>
  </si>
  <si>
    <t>3000/120</t>
  </si>
  <si>
    <t>CR-V</t>
  </si>
  <si>
    <t>049-483</t>
  </si>
  <si>
    <t>1232-A</t>
  </si>
  <si>
    <t>Нов. 2015</t>
  </si>
  <si>
    <r>
      <t xml:space="preserve">LADA Kalina Сross </t>
    </r>
    <r>
      <rPr>
        <sz val="12"/>
        <color indexed="10"/>
        <rFont val="Arial"/>
        <family val="2"/>
      </rPr>
      <t>(без электрики)</t>
    </r>
  </si>
  <si>
    <t>3092-F</t>
  </si>
  <si>
    <r>
      <t xml:space="preserve">Ranger (Limited, Wildtrak) со ступенькой                 </t>
    </r>
    <r>
      <rPr>
        <sz val="12"/>
        <color indexed="10"/>
        <rFont val="Arial"/>
        <family val="2"/>
      </rPr>
      <t>(без электрики)</t>
    </r>
  </si>
  <si>
    <r>
      <t xml:space="preserve">Ranger XL  и XLT (пр-во с 2013) без ступеньки        </t>
    </r>
    <r>
      <rPr>
        <sz val="12"/>
        <color indexed="10"/>
        <rFont val="Arial"/>
        <family val="2"/>
      </rPr>
      <t>(без электрики)</t>
    </r>
  </si>
  <si>
    <t>048-043</t>
  </si>
  <si>
    <r>
      <t xml:space="preserve">X-6 (E71) </t>
    </r>
    <r>
      <rPr>
        <sz val="12"/>
        <color indexed="10"/>
        <rFont val="Arial"/>
        <family val="2"/>
      </rPr>
      <t>(без электрики)</t>
    </r>
  </si>
  <si>
    <t>3055/140</t>
  </si>
  <si>
    <r>
      <t xml:space="preserve">Land Cruiser 200 4x4    </t>
    </r>
    <r>
      <rPr>
        <sz val="12"/>
        <color indexed="10"/>
        <rFont val="Arial"/>
        <family val="2"/>
      </rPr>
      <t>(без электрики)</t>
    </r>
  </si>
  <si>
    <t>022-007               (с 2010г.в.)</t>
  </si>
  <si>
    <t>022-007        (с2007г.в.)</t>
  </si>
  <si>
    <t>Tiguan 4x4</t>
  </si>
  <si>
    <t>1231-A</t>
  </si>
  <si>
    <t>1207-AN</t>
  </si>
  <si>
    <r>
      <t xml:space="preserve">Lada Largus </t>
    </r>
    <r>
      <rPr>
        <sz val="12"/>
        <color indexed="10"/>
        <rFont val="Arial"/>
        <family val="2"/>
      </rPr>
      <t>(без электрики)</t>
    </r>
  </si>
  <si>
    <t>1994-2015       2015-</t>
  </si>
  <si>
    <t>6509-E</t>
  </si>
  <si>
    <t>0888</t>
  </si>
  <si>
    <t>1434-F</t>
  </si>
  <si>
    <t>7608-A</t>
  </si>
  <si>
    <r>
      <t xml:space="preserve">Bonus </t>
    </r>
    <r>
      <rPr>
        <sz val="12"/>
        <color indexed="10"/>
        <rFont val="Arial"/>
        <family val="2"/>
      </rPr>
      <t>(без электрики)</t>
    </r>
  </si>
  <si>
    <r>
      <t>Master</t>
    </r>
    <r>
      <rPr>
        <sz val="12"/>
        <color indexed="10"/>
        <rFont val="Arial"/>
        <family val="2"/>
      </rPr>
      <t xml:space="preserve"> (без электрики)</t>
    </r>
  </si>
  <si>
    <t>2009-2015  2015-</t>
  </si>
  <si>
    <t>1977-              1993-            1995-      2015-</t>
  </si>
  <si>
    <r>
      <t xml:space="preserve">Santa Fe                                             Grand Santa Fe   </t>
    </r>
    <r>
      <rPr>
        <sz val="12"/>
        <color indexed="10"/>
        <rFont val="Arial"/>
        <family val="2"/>
      </rPr>
      <t xml:space="preserve">(без электрики)                         </t>
    </r>
    <r>
      <rPr>
        <sz val="12"/>
        <rFont val="Arial"/>
        <family val="2"/>
      </rPr>
      <t>KIA Sorento</t>
    </r>
  </si>
  <si>
    <t>2007/7-2015</t>
  </si>
  <si>
    <t>2015-</t>
  </si>
  <si>
    <t>4377-A</t>
  </si>
  <si>
    <t>Нов.2015</t>
  </si>
  <si>
    <t>8852</t>
  </si>
  <si>
    <t>6755-A</t>
  </si>
  <si>
    <r>
      <t xml:space="preserve">Mohave </t>
    </r>
    <r>
      <rPr>
        <sz val="12"/>
        <color indexed="10"/>
        <rFont val="Arial"/>
        <family val="2"/>
      </rPr>
      <t>(без электрики)</t>
    </r>
  </si>
  <si>
    <t>8856</t>
  </si>
  <si>
    <r>
      <t xml:space="preserve">Jumper III                                                        Fiat Ducato IV, Peugeot Boxer III </t>
    </r>
    <r>
      <rPr>
        <sz val="12"/>
        <color indexed="10"/>
        <rFont val="Arial"/>
        <family val="2"/>
      </rPr>
      <t>PICK-UP</t>
    </r>
    <r>
      <rPr>
        <sz val="12"/>
        <rFont val="Arial"/>
        <family val="2"/>
      </rPr>
      <t xml:space="preserve"> </t>
    </r>
    <r>
      <rPr>
        <sz val="12"/>
        <color indexed="10"/>
        <rFont val="Arial"/>
        <family val="2"/>
      </rPr>
      <t>(без электрики)</t>
    </r>
  </si>
  <si>
    <r>
      <t xml:space="preserve">Jumper III                                                        Fiat Ducato IV, Peugeot Boxer III </t>
    </r>
    <r>
      <rPr>
        <sz val="12"/>
        <color indexed="10"/>
        <rFont val="Arial"/>
        <family val="2"/>
      </rPr>
      <t>PICK-UP (без электрики)</t>
    </r>
  </si>
  <si>
    <t>2007- 2013               2007- 2013       1996/1-             1999-                                           2000-2007</t>
  </si>
  <si>
    <r>
      <t xml:space="preserve">Gazelle Next (бортовая)    </t>
    </r>
    <r>
      <rPr>
        <sz val="12"/>
        <color indexed="10"/>
        <rFont val="Arial"/>
        <family val="2"/>
      </rPr>
      <t>(без электрики)</t>
    </r>
  </si>
  <si>
    <t>GC 6</t>
  </si>
  <si>
    <t>4165-E</t>
  </si>
  <si>
    <r>
      <t xml:space="preserve">C-Crosser  </t>
    </r>
    <r>
      <rPr>
        <sz val="12"/>
        <color indexed="10"/>
        <rFont val="Arial"/>
        <family val="2"/>
      </rPr>
      <t>(без электрики)</t>
    </r>
  </si>
  <si>
    <r>
      <t xml:space="preserve">Outlander XL 7 4x4 </t>
    </r>
    <r>
      <rPr>
        <sz val="12"/>
        <color indexed="10"/>
        <rFont val="Arial"/>
        <family val="2"/>
      </rPr>
      <t>(без электрики)</t>
    </r>
  </si>
  <si>
    <r>
      <t xml:space="preserve">4007 </t>
    </r>
    <r>
      <rPr>
        <sz val="12"/>
        <color indexed="10"/>
        <rFont val="Arial"/>
        <family val="2"/>
      </rPr>
      <t>(без электрики)</t>
    </r>
  </si>
  <si>
    <t>6756-A</t>
  </si>
  <si>
    <r>
      <t xml:space="preserve">Ceed Sporty Wagon                             Hyundai I30 SW </t>
    </r>
    <r>
      <rPr>
        <sz val="12"/>
        <color indexed="10"/>
        <rFont val="Arial"/>
        <family val="2"/>
      </rPr>
      <t>(без электрики)</t>
    </r>
  </si>
  <si>
    <r>
      <t xml:space="preserve">i30 SW                                                       Kia Ceed Sporty Wagon   </t>
    </r>
    <r>
      <rPr>
        <sz val="12"/>
        <color indexed="10"/>
        <rFont val="Arial"/>
        <family val="2"/>
      </rPr>
      <t>(без электрики)</t>
    </r>
  </si>
  <si>
    <t>Superb I sedan                                                                                  Volkswagen Passat V \ V+ sedan                                                    Volkswagen Passat V \ V+ wagon</t>
  </si>
  <si>
    <t xml:space="preserve">Passat V \ V+ sedan                                                                                                                                                                                                     Passat V \ V+ wagon                                                                                                                                                                                                                             Skoda Superb I sedan                    </t>
  </si>
  <si>
    <t>2011-2015  2015-</t>
  </si>
  <si>
    <t xml:space="preserve">2007/3-2013        </t>
  </si>
  <si>
    <r>
      <t xml:space="preserve">X-Trail 4x4 (T32) </t>
    </r>
    <r>
      <rPr>
        <sz val="12"/>
        <color indexed="10"/>
        <rFont val="Arial"/>
        <family val="2"/>
      </rPr>
      <t>(без электрики)</t>
    </r>
  </si>
  <si>
    <t>037-881</t>
  </si>
  <si>
    <r>
      <t xml:space="preserve"> i40 sedan, wagon  </t>
    </r>
    <r>
      <rPr>
        <sz val="12"/>
        <color indexed="10"/>
        <rFont val="Arial"/>
        <family val="2"/>
      </rPr>
      <t>(без электрики)</t>
    </r>
  </si>
  <si>
    <t>1800/80</t>
  </si>
  <si>
    <t>049-443</t>
  </si>
  <si>
    <r>
      <t xml:space="preserve">Outlander  </t>
    </r>
    <r>
      <rPr>
        <sz val="12"/>
        <color indexed="10"/>
        <rFont val="Arial"/>
        <family val="2"/>
      </rPr>
      <t>(без электрики)</t>
    </r>
  </si>
  <si>
    <t>2000/140</t>
  </si>
  <si>
    <t>050-613</t>
  </si>
  <si>
    <r>
      <t xml:space="preserve">Qashgai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</si>
  <si>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Qashgai  </t>
    </r>
    <r>
      <rPr>
        <sz val="12"/>
        <color indexed="10"/>
        <rFont val="Arial"/>
        <family val="2"/>
      </rPr>
      <t>(без электрики)</t>
    </r>
  </si>
  <si>
    <r>
      <t xml:space="preserve">II. Прайс-лист на тягово-сцепные устройства произведенные в Венгрии для импортных моделей автомобилей. </t>
    </r>
    <r>
      <rPr>
        <b/>
        <sz val="14"/>
        <color indexed="10"/>
        <rFont val="Arial"/>
        <family val="2"/>
      </rPr>
      <t>Действителен с 27.04.2015*</t>
    </r>
  </si>
  <si>
    <t>Niva - 2121 4x4                                                                                           Niva - 21213, 21214 4x4                                                                                           Niva - 2131, 2129 4x5</t>
  </si>
  <si>
    <r>
      <t xml:space="preserve">Ecosport 2WD </t>
    </r>
    <r>
      <rPr>
        <sz val="12"/>
        <color indexed="10"/>
        <rFont val="Arial"/>
        <family val="2"/>
      </rPr>
      <t>(без электрики)</t>
    </r>
  </si>
  <si>
    <t xml:space="preserve">1977-2015              1993- 2015           1995- 2015 </t>
  </si>
  <si>
    <t>1233-A</t>
  </si>
  <si>
    <r>
      <t xml:space="preserve">Niva Urban 4x4   </t>
    </r>
    <r>
      <rPr>
        <sz val="12"/>
        <color indexed="10"/>
        <rFont val="Arial"/>
        <family val="2"/>
      </rPr>
      <t>(без электрики)</t>
    </r>
  </si>
  <si>
    <t>2000-2014</t>
  </si>
  <si>
    <t>3984-F</t>
  </si>
  <si>
    <r>
      <t xml:space="preserve">Kuga 4x4 исключая авто с функцией сободные руки </t>
    </r>
    <r>
      <rPr>
        <sz val="12"/>
        <color indexed="10"/>
        <rFont val="Arial"/>
        <family val="2"/>
      </rPr>
      <t>(без электрики)</t>
    </r>
  </si>
  <si>
    <r>
      <t xml:space="preserve">Transit без ступеньки </t>
    </r>
    <r>
      <rPr>
        <sz val="12"/>
        <color indexed="10"/>
        <rFont val="Arial"/>
        <family val="2"/>
      </rPr>
      <t>(без электрики)</t>
    </r>
  </si>
  <si>
    <t>Transit со ступенькой</t>
  </si>
  <si>
    <r>
      <t xml:space="preserve">Astra J Sedan исключая комплектацию Cosmo  </t>
    </r>
    <r>
      <rPr>
        <sz val="12"/>
        <color indexed="10"/>
        <rFont val="Arial"/>
        <family val="2"/>
      </rPr>
      <t>(без электрики)</t>
    </r>
  </si>
  <si>
    <r>
      <t xml:space="preserve">II. Прайс-лист на тягово-сцепные устройства для импортных моделей автомобилей. </t>
    </r>
    <r>
      <rPr>
        <b/>
        <sz val="14"/>
        <color indexed="10"/>
        <rFont val="Arial"/>
        <family val="2"/>
      </rPr>
      <t>Действителен с 01.05.2015*</t>
    </r>
  </si>
  <si>
    <r>
      <t xml:space="preserve">I. Прайс-лист на тягово-сцепные устройства для отечественных моделей автомобилей. </t>
    </r>
    <r>
      <rPr>
        <b/>
        <sz val="14"/>
        <color indexed="10"/>
        <rFont val="Arial"/>
        <family val="2"/>
      </rPr>
      <t>Действителен с 01.05.2015*</t>
    </r>
  </si>
  <si>
    <t xml:space="preserve"> цена</t>
  </si>
  <si>
    <t>Цена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</si>
</sst>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USD&quot;"/>
    <numFmt numFmtId="165" formatCode="000000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8"/>
      <color indexed="9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8"/>
      <color indexed="10"/>
      <name val="Times New Roman"/>
      <family val="1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Wingdings 2"/>
      <family val="1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28"/>
      <name val="Webdings"/>
      <family val="1"/>
    </font>
    <font>
      <b/>
      <sz val="1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8"/>
      <color indexed="12"/>
      <name val="Webdings"/>
      <family val="1"/>
    </font>
    <font>
      <sz val="18"/>
      <name val="Webdings"/>
      <family val="1"/>
    </font>
    <font>
      <b/>
      <sz val="20"/>
      <name val="Arial"/>
      <family val="2"/>
    </font>
    <font>
      <b/>
      <sz val="20"/>
      <name val="Wingdings"/>
      <family val="0"/>
    </font>
    <font>
      <b/>
      <sz val="20"/>
      <name val="Webdings"/>
      <family val="1"/>
    </font>
    <font>
      <sz val="22"/>
      <name val="Webdings"/>
      <family val="1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u val="single"/>
      <sz val="18"/>
      <color theme="10"/>
      <name val="Webdings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" fillId="0" borderId="0">
      <alignment horizontal="left"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619">
    <xf numFmtId="0" fontId="0" fillId="0" borderId="0" xfId="0" applyAlignment="1">
      <alignment/>
    </xf>
    <xf numFmtId="0" fontId="2" fillId="0" borderId="0" xfId="53" applyFill="1" applyBorder="1" applyAlignment="1">
      <alignment/>
      <protection/>
    </xf>
    <xf numFmtId="0" fontId="2" fillId="0" borderId="0" xfId="53" applyAlignment="1">
      <alignment/>
      <protection/>
    </xf>
    <xf numFmtId="0" fontId="2" fillId="0" borderId="0" xfId="53" applyBorder="1" applyAlignment="1">
      <alignment/>
      <protection/>
    </xf>
    <xf numFmtId="0" fontId="2" fillId="0" borderId="0" xfId="53" applyFont="1" applyAlignment="1">
      <alignment/>
      <protection/>
    </xf>
    <xf numFmtId="0" fontId="2" fillId="0" borderId="0" xfId="53" applyFill="1" applyAlignment="1">
      <alignment/>
      <protection/>
    </xf>
    <xf numFmtId="0" fontId="2" fillId="0" borderId="0" xfId="53" applyFont="1" applyFill="1" applyAlignment="1">
      <alignment/>
      <protection/>
    </xf>
    <xf numFmtId="0" fontId="6" fillId="0" borderId="0" xfId="53" applyFont="1" applyAlignment="1">
      <alignment/>
      <protection/>
    </xf>
    <xf numFmtId="0" fontId="2" fillId="33" borderId="0" xfId="53" applyFont="1" applyFill="1" applyAlignment="1">
      <alignment/>
      <protection/>
    </xf>
    <xf numFmtId="0" fontId="2" fillId="0" borderId="10" xfId="53" applyBorder="1" applyAlignment="1">
      <alignment/>
      <protection/>
    </xf>
    <xf numFmtId="0" fontId="6" fillId="0" borderId="10" xfId="53" applyFont="1" applyBorder="1" applyAlignment="1">
      <alignment/>
      <protection/>
    </xf>
    <xf numFmtId="0" fontId="10" fillId="33" borderId="0" xfId="53" applyFont="1" applyFill="1" applyAlignment="1">
      <alignment/>
      <protection/>
    </xf>
    <xf numFmtId="0" fontId="10" fillId="33" borderId="10" xfId="53" applyFont="1" applyFill="1" applyBorder="1" applyAlignment="1">
      <alignment/>
      <protection/>
    </xf>
    <xf numFmtId="0" fontId="2" fillId="33" borderId="0" xfId="53" applyFill="1" applyAlignment="1">
      <alignment/>
      <protection/>
    </xf>
    <xf numFmtId="0" fontId="6" fillId="0" borderId="0" xfId="53" applyFont="1" applyBorder="1" applyAlignment="1">
      <alignment/>
      <protection/>
    </xf>
    <xf numFmtId="0" fontId="2" fillId="0" borderId="11" xfId="53" applyBorder="1" applyAlignment="1">
      <alignment/>
      <protection/>
    </xf>
    <xf numFmtId="0" fontId="2" fillId="33" borderId="10" xfId="53" applyFont="1" applyFill="1" applyBorder="1" applyAlignment="1">
      <alignment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5" fillId="33" borderId="0" xfId="53" applyFont="1" applyFill="1" applyAlignment="1">
      <alignment/>
      <protection/>
    </xf>
    <xf numFmtId="0" fontId="2" fillId="0" borderId="0" xfId="53" applyFont="1" applyAlignment="1">
      <alignment/>
      <protection/>
    </xf>
    <xf numFmtId="0" fontId="11" fillId="0" borderId="0" xfId="53" applyFont="1" applyAlignment="1">
      <alignment horizontal="center"/>
      <protection/>
    </xf>
    <xf numFmtId="4" fontId="8" fillId="0" borderId="0" xfId="53" applyNumberFormat="1" applyFont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/>
      <protection/>
    </xf>
    <xf numFmtId="0" fontId="5" fillId="33" borderId="10" xfId="53" applyFont="1" applyFill="1" applyBorder="1" applyAlignment="1">
      <alignment horizontal="left" vertical="center"/>
      <protection/>
    </xf>
    <xf numFmtId="0" fontId="5" fillId="0" borderId="10" xfId="53" applyFont="1" applyBorder="1" applyAlignment="1">
      <alignment horizontal="left" vertical="center" wrapText="1"/>
      <protection/>
    </xf>
    <xf numFmtId="164" fontId="11" fillId="0" borderId="10" xfId="53" applyNumberFormat="1" applyFont="1" applyFill="1" applyBorder="1" applyAlignment="1">
      <alignment horizontal="center" vertical="center"/>
      <protection/>
    </xf>
    <xf numFmtId="164" fontId="11" fillId="0" borderId="10" xfId="53" applyNumberFormat="1" applyFont="1" applyBorder="1" applyAlignment="1">
      <alignment horizontal="center" vertical="center"/>
      <protection/>
    </xf>
    <xf numFmtId="4" fontId="8" fillId="33" borderId="0" xfId="53" applyNumberFormat="1" applyFont="1" applyFill="1" applyAlignment="1">
      <alignment horizontal="center" vertical="center"/>
      <protection/>
    </xf>
    <xf numFmtId="0" fontId="2" fillId="33" borderId="0" xfId="53" applyFill="1" applyBorder="1" applyAlignment="1">
      <alignment/>
      <protection/>
    </xf>
    <xf numFmtId="0" fontId="6" fillId="33" borderId="0" xfId="53" applyFont="1" applyFill="1" applyBorder="1" applyAlignment="1">
      <alignment/>
      <protection/>
    </xf>
    <xf numFmtId="0" fontId="13" fillId="33" borderId="0" xfId="53" applyFont="1" applyFill="1" applyAlignment="1">
      <alignment horizontal="center" vertical="center"/>
      <protection/>
    </xf>
    <xf numFmtId="0" fontId="2" fillId="33" borderId="0" xfId="53" applyFont="1" applyFill="1" applyAlignment="1">
      <alignment/>
      <protection/>
    </xf>
    <xf numFmtId="0" fontId="11" fillId="33" borderId="0" xfId="53" applyFont="1" applyFill="1" applyAlignment="1">
      <alignment horizontal="center"/>
      <protection/>
    </xf>
    <xf numFmtId="4" fontId="2" fillId="33" borderId="0" xfId="53" applyNumberFormat="1" applyFill="1" applyAlignment="1">
      <alignment horizontal="center" vertical="center"/>
      <protection/>
    </xf>
    <xf numFmtId="0" fontId="14" fillId="33" borderId="0" xfId="53" applyFont="1" applyFill="1" applyBorder="1" applyAlignment="1">
      <alignment/>
      <protection/>
    </xf>
    <xf numFmtId="0" fontId="14" fillId="0" borderId="0" xfId="53" applyFont="1" applyFill="1" applyBorder="1" applyAlignment="1">
      <alignment/>
      <protection/>
    </xf>
    <xf numFmtId="0" fontId="14" fillId="34" borderId="0" xfId="53" applyFont="1" applyFill="1" applyBorder="1" applyAlignment="1">
      <alignment/>
      <protection/>
    </xf>
    <xf numFmtId="0" fontId="11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4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4" fillId="0" borderId="0" xfId="53" applyFont="1" applyAlignment="1">
      <alignment/>
      <protection/>
    </xf>
    <xf numFmtId="0" fontId="12" fillId="0" borderId="0" xfId="53" applyFont="1" applyFill="1" applyAlignment="1">
      <alignment vertical="center"/>
      <protection/>
    </xf>
    <xf numFmtId="0" fontId="15" fillId="0" borderId="0" xfId="53" applyFont="1" applyFill="1" applyAlignment="1">
      <alignment/>
      <protection/>
    </xf>
    <xf numFmtId="0" fontId="16" fillId="33" borderId="0" xfId="53" applyFont="1" applyFill="1" applyAlignment="1">
      <alignment/>
      <protection/>
    </xf>
    <xf numFmtId="0" fontId="14" fillId="33" borderId="0" xfId="53" applyFont="1" applyFill="1" applyAlignment="1">
      <alignment/>
      <protection/>
    </xf>
    <xf numFmtId="0" fontId="14" fillId="34" borderId="0" xfId="53" applyFont="1" applyFill="1" applyAlignment="1">
      <alignment/>
      <protection/>
    </xf>
    <xf numFmtId="0" fontId="16" fillId="34" borderId="0" xfId="53" applyFont="1" applyFill="1" applyAlignment="1">
      <alignment/>
      <protection/>
    </xf>
    <xf numFmtId="0" fontId="17" fillId="34" borderId="0" xfId="53" applyFont="1" applyFill="1" applyAlignment="1">
      <alignment/>
      <protection/>
    </xf>
    <xf numFmtId="0" fontId="6" fillId="33" borderId="0" xfId="53" applyFont="1" applyFill="1" applyAlignment="1">
      <alignment/>
      <protection/>
    </xf>
    <xf numFmtId="0" fontId="17" fillId="33" borderId="0" xfId="53" applyFont="1" applyFill="1" applyAlignment="1">
      <alignment/>
      <protection/>
    </xf>
    <xf numFmtId="0" fontId="5" fillId="33" borderId="0" xfId="53" applyFont="1" applyFill="1" applyBorder="1" applyAlignment="1">
      <alignment/>
      <protection/>
    </xf>
    <xf numFmtId="0" fontId="12" fillId="33" borderId="0" xfId="53" applyFont="1" applyFill="1" applyAlignment="1">
      <alignment vertical="center"/>
      <protection/>
    </xf>
    <xf numFmtId="0" fontId="15" fillId="33" borderId="0" xfId="53" applyFont="1" applyFill="1" applyAlignment="1">
      <alignment/>
      <protection/>
    </xf>
    <xf numFmtId="0" fontId="4" fillId="33" borderId="0" xfId="53" applyFont="1" applyFill="1" applyAlignment="1">
      <alignment vertical="center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Alignment="1">
      <alignment horizontal="center"/>
      <protection/>
    </xf>
    <xf numFmtId="0" fontId="9" fillId="33" borderId="0" xfId="53" applyFont="1" applyFill="1" applyAlignment="1">
      <alignment horizontal="center"/>
      <protection/>
    </xf>
    <xf numFmtId="0" fontId="9" fillId="33" borderId="0" xfId="53" applyFont="1" applyFill="1" applyAlignment="1">
      <alignment/>
      <protection/>
    </xf>
    <xf numFmtId="0" fontId="13" fillId="33" borderId="0" xfId="53" applyFont="1" applyFill="1" applyBorder="1" applyAlignment="1">
      <alignment horizontal="left" vertical="center"/>
      <protection/>
    </xf>
    <xf numFmtId="0" fontId="11" fillId="33" borderId="0" xfId="53" applyFont="1" applyFill="1" applyBorder="1" applyAlignment="1">
      <alignment horizontal="center" vertical="center"/>
      <protection/>
    </xf>
    <xf numFmtId="4" fontId="8" fillId="33" borderId="0" xfId="53" applyNumberFormat="1" applyFont="1" applyFill="1" applyBorder="1" applyAlignment="1">
      <alignment horizontal="center" vertical="center"/>
      <protection/>
    </xf>
    <xf numFmtId="0" fontId="13" fillId="33" borderId="0" xfId="53" applyFont="1" applyFill="1" applyBorder="1" applyAlignment="1">
      <alignment horizontal="center" vertical="center"/>
      <protection/>
    </xf>
    <xf numFmtId="0" fontId="0" fillId="33" borderId="0" xfId="53" applyFont="1" applyFill="1" applyBorder="1" applyAlignment="1">
      <alignment horizontal="center" vertical="center" wrapText="1"/>
      <protection/>
    </xf>
    <xf numFmtId="0" fontId="14" fillId="0" borderId="0" xfId="53" applyFont="1" applyFill="1" applyAlignment="1">
      <alignment/>
      <protection/>
    </xf>
    <xf numFmtId="0" fontId="10" fillId="33" borderId="0" xfId="53" applyFont="1" applyFill="1" applyBorder="1" applyAlignment="1">
      <alignment/>
      <protection/>
    </xf>
    <xf numFmtId="0" fontId="11" fillId="33" borderId="10" xfId="53" applyFont="1" applyFill="1" applyBorder="1" applyAlignment="1">
      <alignment horizontal="center" vertical="center" wrapText="1"/>
      <protection/>
    </xf>
    <xf numFmtId="164" fontId="11" fillId="33" borderId="10" xfId="53" applyNumberFormat="1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/>
      <protection/>
    </xf>
    <xf numFmtId="0" fontId="2" fillId="0" borderId="0" xfId="53">
      <alignment horizontal="left"/>
      <protection/>
    </xf>
    <xf numFmtId="0" fontId="2" fillId="33" borderId="0" xfId="53" applyFill="1">
      <alignment horizontal="left"/>
      <protection/>
    </xf>
    <xf numFmtId="0" fontId="2" fillId="0" borderId="10" xfId="53" applyBorder="1">
      <alignment horizontal="left"/>
      <protection/>
    </xf>
    <xf numFmtId="0" fontId="2" fillId="0" borderId="0" xfId="53" applyBorder="1">
      <alignment horizontal="left"/>
      <protection/>
    </xf>
    <xf numFmtId="0" fontId="5" fillId="33" borderId="10" xfId="53" applyFont="1" applyFill="1" applyBorder="1" applyAlignment="1">
      <alignment horizontal="center" vertical="top" wrapText="1"/>
      <protection/>
    </xf>
    <xf numFmtId="14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top" wrapText="1"/>
      <protection/>
    </xf>
    <xf numFmtId="164" fontId="8" fillId="0" borderId="12" xfId="53" applyNumberFormat="1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4" fontId="11" fillId="0" borderId="10" xfId="53" applyNumberFormat="1" applyFont="1" applyFill="1" applyBorder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/>
      <protection/>
    </xf>
    <xf numFmtId="164" fontId="21" fillId="0" borderId="12" xfId="53" applyNumberFormat="1" applyFont="1" applyFill="1" applyBorder="1" applyAlignment="1">
      <alignment horizontal="center" vertical="center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/>
      <protection/>
    </xf>
    <xf numFmtId="164" fontId="21" fillId="33" borderId="12" xfId="53" applyNumberFormat="1" applyFont="1" applyFill="1" applyBorder="1" applyAlignment="1">
      <alignment horizontal="center" vertical="center"/>
      <protection/>
    </xf>
    <xf numFmtId="0" fontId="21" fillId="0" borderId="12" xfId="53" applyFont="1" applyFill="1" applyBorder="1" applyAlignment="1">
      <alignment horizontal="center"/>
      <protection/>
    </xf>
    <xf numFmtId="0" fontId="21" fillId="33" borderId="12" xfId="53" applyFont="1" applyFill="1" applyBorder="1" applyAlignment="1">
      <alignment horizontal="center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33" borderId="10" xfId="53" applyNumberFormat="1" applyFont="1" applyFill="1" applyBorder="1" applyAlignment="1">
      <alignment horizontal="center" vertical="center"/>
      <protection/>
    </xf>
    <xf numFmtId="0" fontId="18" fillId="0" borderId="12" xfId="53" applyNumberFormat="1" applyFont="1" applyFill="1" applyBorder="1" applyAlignment="1">
      <alignment horizontal="center"/>
      <protection/>
    </xf>
    <xf numFmtId="0" fontId="5" fillId="0" borderId="10" xfId="53" applyNumberFormat="1" applyFont="1" applyFill="1" applyBorder="1" applyAlignment="1">
      <alignment horizontal="center" vertical="center"/>
      <protection/>
    </xf>
    <xf numFmtId="0" fontId="7" fillId="0" borderId="12" xfId="53" applyNumberFormat="1" applyFont="1" applyFill="1" applyBorder="1" applyAlignment="1">
      <alignment horizontal="center" vertical="center"/>
      <protection/>
    </xf>
    <xf numFmtId="0" fontId="7" fillId="0" borderId="12" xfId="53" applyNumberFormat="1" applyFont="1" applyFill="1" applyBorder="1" applyAlignment="1">
      <alignment horizontal="center" vertical="center" wrapText="1"/>
      <protection/>
    </xf>
    <xf numFmtId="0" fontId="7" fillId="33" borderId="12" xfId="53" applyNumberFormat="1" applyFont="1" applyFill="1" applyBorder="1" applyAlignment="1">
      <alignment horizontal="center" vertical="center"/>
      <protection/>
    </xf>
    <xf numFmtId="0" fontId="7" fillId="0" borderId="12" xfId="53" applyNumberFormat="1" applyFont="1" applyFill="1" applyBorder="1" applyAlignment="1">
      <alignment horizontal="center"/>
      <protection/>
    </xf>
    <xf numFmtId="0" fontId="7" fillId="33" borderId="12" xfId="53" applyNumberFormat="1" applyFont="1" applyFill="1" applyBorder="1" applyAlignment="1">
      <alignment horizontal="center"/>
      <protection/>
    </xf>
    <xf numFmtId="0" fontId="18" fillId="0" borderId="12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center" vertical="center"/>
      <protection/>
    </xf>
    <xf numFmtId="0" fontId="19" fillId="0" borderId="12" xfId="53" applyNumberFormat="1" applyFont="1" applyFill="1" applyBorder="1" applyAlignment="1">
      <alignment horizontal="center" vertical="center"/>
      <protection/>
    </xf>
    <xf numFmtId="0" fontId="18" fillId="33" borderId="12" xfId="53" applyNumberFormat="1" applyFont="1" applyFill="1" applyBorder="1" applyAlignment="1">
      <alignment horizontal="center" vertical="center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0" borderId="12" xfId="60" applyNumberFormat="1" applyFont="1" applyFill="1" applyBorder="1" applyAlignment="1">
      <alignment horizontal="center" vertical="center" wrapText="1"/>
    </xf>
    <xf numFmtId="49" fontId="5" fillId="33" borderId="12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33" borderId="12" xfId="53" applyNumberFormat="1" applyFont="1" applyFill="1" applyBorder="1" applyAlignment="1">
      <alignment horizontal="center" vertical="center" wrapText="1"/>
      <protection/>
    </xf>
    <xf numFmtId="0" fontId="5" fillId="33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4" fontId="20" fillId="33" borderId="10" xfId="53" applyNumberFormat="1" applyFont="1" applyFill="1" applyBorder="1" applyAlignment="1">
      <alignment horizontal="center" vertical="center"/>
      <protection/>
    </xf>
    <xf numFmtId="0" fontId="5" fillId="0" borderId="12" xfId="53" applyNumberFormat="1" applyFont="1" applyFill="1" applyBorder="1" applyAlignment="1">
      <alignment horizontal="center" vertical="center"/>
      <protection/>
    </xf>
    <xf numFmtId="49" fontId="18" fillId="33" borderId="12" xfId="53" applyNumberFormat="1" applyFont="1" applyFill="1" applyBorder="1" applyAlignment="1">
      <alignment horizontal="center" vertical="center" wrapText="1"/>
      <protection/>
    </xf>
    <xf numFmtId="0" fontId="18" fillId="33" borderId="12" xfId="53" applyNumberFormat="1" applyFont="1" applyFill="1" applyBorder="1" applyAlignment="1">
      <alignment horizontal="center"/>
      <protection/>
    </xf>
    <xf numFmtId="0" fontId="5" fillId="0" borderId="10" xfId="53" applyFont="1" applyFill="1" applyBorder="1" applyAlignment="1">
      <alignment horizontal="center" wrapText="1"/>
      <protection/>
    </xf>
    <xf numFmtId="0" fontId="23" fillId="0" borderId="12" xfId="53" applyNumberFormat="1" applyFont="1" applyFill="1" applyBorder="1" applyAlignment="1">
      <alignment horizontal="center" vertical="center"/>
      <protection/>
    </xf>
    <xf numFmtId="4" fontId="11" fillId="0" borderId="10" xfId="53" applyNumberFormat="1" applyFont="1" applyBorder="1" applyAlignment="1">
      <alignment horizontal="center" vertical="center"/>
      <protection/>
    </xf>
    <xf numFmtId="14" fontId="5" fillId="33" borderId="10" xfId="53" applyNumberFormat="1" applyFont="1" applyFill="1" applyBorder="1" applyAlignment="1">
      <alignment horizontal="center" vertical="center" wrapText="1"/>
      <protection/>
    </xf>
    <xf numFmtId="0" fontId="24" fillId="0" borderId="10" xfId="53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11" fillId="33" borderId="0" xfId="53" applyFont="1" applyFill="1" applyBorder="1" applyAlignment="1">
      <alignment horizontal="center" vertical="top" wrapText="1"/>
      <protection/>
    </xf>
    <xf numFmtId="0" fontId="11" fillId="33" borderId="0" xfId="53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top" wrapText="1"/>
      <protection/>
    </xf>
    <xf numFmtId="14" fontId="5" fillId="33" borderId="0" xfId="53" applyNumberFormat="1" applyFont="1" applyFill="1" applyBorder="1" applyAlignment="1">
      <alignment horizontal="center" vertical="center" wrapText="1"/>
      <protection/>
    </xf>
    <xf numFmtId="0" fontId="5" fillId="33" borderId="0" xfId="53" applyFont="1" applyFill="1" applyBorder="1" applyAlignment="1">
      <alignment horizontal="center" vertical="top" wrapText="1"/>
      <protection/>
    </xf>
    <xf numFmtId="14" fontId="11" fillId="33" borderId="0" xfId="53" applyNumberFormat="1" applyFont="1" applyFill="1" applyBorder="1" applyAlignment="1">
      <alignment horizontal="center" vertical="center" wrapText="1"/>
      <protection/>
    </xf>
    <xf numFmtId="0" fontId="8" fillId="33" borderId="0" xfId="53" applyFont="1" applyFill="1" applyBorder="1" applyAlignment="1">
      <alignment horizontal="center"/>
      <protection/>
    </xf>
    <xf numFmtId="164" fontId="11" fillId="33" borderId="0" xfId="53" applyNumberFormat="1" applyFont="1" applyFill="1" applyBorder="1" applyAlignment="1">
      <alignment horizontal="center" vertical="center"/>
      <protection/>
    </xf>
    <xf numFmtId="0" fontId="5" fillId="0" borderId="13" xfId="53" applyFont="1" applyBorder="1" applyAlignment="1">
      <alignment horizontal="left" vertical="center"/>
      <protection/>
    </xf>
    <xf numFmtId="0" fontId="5" fillId="0" borderId="13" xfId="53" applyFont="1" applyFill="1" applyBorder="1" applyAlignment="1">
      <alignment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49" fontId="18" fillId="0" borderId="14" xfId="53" applyNumberFormat="1" applyFont="1" applyBorder="1" applyAlignment="1">
      <alignment horizontal="center" vertical="center"/>
      <protection/>
    </xf>
    <xf numFmtId="49" fontId="18" fillId="0" borderId="12" xfId="53" applyNumberFormat="1" applyFont="1" applyFill="1" applyBorder="1" applyAlignment="1">
      <alignment horizontal="center" vertical="center"/>
      <protection/>
    </xf>
    <xf numFmtId="49" fontId="18" fillId="0" borderId="10" xfId="53" applyNumberFormat="1" applyFont="1" applyFill="1" applyBorder="1" applyAlignment="1">
      <alignment horizontal="center" vertical="center"/>
      <protection/>
    </xf>
    <xf numFmtId="0" fontId="18" fillId="0" borderId="12" xfId="53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2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15" fillId="0" borderId="10" xfId="53" applyFont="1" applyFill="1" applyBorder="1" applyAlignment="1">
      <alignment/>
      <protection/>
    </xf>
    <xf numFmtId="0" fontId="8" fillId="0" borderId="12" xfId="53" applyFont="1" applyFill="1" applyBorder="1" applyAlignment="1">
      <alignment horizontal="center" wrapText="1"/>
      <protection/>
    </xf>
    <xf numFmtId="4" fontId="20" fillId="0" borderId="12" xfId="53" applyNumberFormat="1" applyFont="1" applyFill="1" applyBorder="1" applyAlignment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53" applyNumberFormat="1" applyFont="1" applyFill="1" applyBorder="1" applyAlignment="1">
      <alignment horizontal="center" vertical="center"/>
      <protection/>
    </xf>
    <xf numFmtId="49" fontId="5" fillId="33" borderId="12" xfId="53" applyNumberFormat="1" applyFont="1" applyFill="1" applyBorder="1" applyAlignment="1">
      <alignment horizontal="center" vertical="center"/>
      <protection/>
    </xf>
    <xf numFmtId="0" fontId="18" fillId="33" borderId="12" xfId="53" applyFont="1" applyFill="1" applyBorder="1" applyAlignment="1">
      <alignment horizontal="center" vertical="center"/>
      <protection/>
    </xf>
    <xf numFmtId="49" fontId="18" fillId="33" borderId="12" xfId="53" applyNumberFormat="1" applyFont="1" applyFill="1" applyBorder="1" applyAlignment="1">
      <alignment horizontal="center" vertical="center"/>
      <protection/>
    </xf>
    <xf numFmtId="0" fontId="18" fillId="0" borderId="12" xfId="53" applyFont="1" applyBorder="1" applyAlignment="1">
      <alignment horizontal="center" vertical="center"/>
      <protection/>
    </xf>
    <xf numFmtId="49" fontId="18" fillId="0" borderId="12" xfId="53" applyNumberFormat="1" applyFont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/>
      <protection/>
    </xf>
    <xf numFmtId="0" fontId="5" fillId="0" borderId="0" xfId="53" applyFont="1" applyAlignment="1">
      <alignment/>
      <protection/>
    </xf>
    <xf numFmtId="0" fontId="11" fillId="34" borderId="0" xfId="53" applyFont="1" applyFill="1" applyBorder="1" applyAlignment="1">
      <alignment/>
      <protection/>
    </xf>
    <xf numFmtId="0" fontId="5" fillId="0" borderId="0" xfId="53" applyFont="1" applyBorder="1" applyAlignment="1">
      <alignment/>
      <protection/>
    </xf>
    <xf numFmtId="0" fontId="11" fillId="35" borderId="10" xfId="53" applyFont="1" applyFill="1" applyBorder="1" applyAlignment="1">
      <alignment horizontal="center" vertical="center"/>
      <protection/>
    </xf>
    <xf numFmtId="0" fontId="11" fillId="35" borderId="10" xfId="53" applyFont="1" applyFill="1" applyBorder="1" applyAlignment="1">
      <alignment horizontal="center"/>
      <protection/>
    </xf>
    <xf numFmtId="0" fontId="11" fillId="35" borderId="10" xfId="53" applyFont="1" applyFill="1" applyBorder="1" applyAlignment="1">
      <alignment vertical="top" wrapText="1"/>
      <protection/>
    </xf>
    <xf numFmtId="0" fontId="11" fillId="35" borderId="10" xfId="53" applyFont="1" applyFill="1" applyBorder="1" applyAlignment="1">
      <alignment horizontal="left" vertical="top" wrapText="1" indent="2"/>
      <protection/>
    </xf>
    <xf numFmtId="0" fontId="8" fillId="35" borderId="10" xfId="53" applyFont="1" applyFill="1" applyBorder="1" applyAlignment="1">
      <alignment horizontal="center"/>
      <protection/>
    </xf>
    <xf numFmtId="0" fontId="5" fillId="35" borderId="10" xfId="53" applyFont="1" applyFill="1" applyBorder="1" applyAlignment="1">
      <alignment horizontal="center" vertical="center" wrapText="1"/>
      <protection/>
    </xf>
    <xf numFmtId="165" fontId="7" fillId="35" borderId="10" xfId="53" applyNumberFormat="1" applyFont="1" applyFill="1" applyBorder="1" applyAlignment="1">
      <alignment horizontal="center" vertical="center"/>
      <protection/>
    </xf>
    <xf numFmtId="0" fontId="5" fillId="35" borderId="10" xfId="53" applyFont="1" applyFill="1" applyBorder="1" applyAlignment="1">
      <alignment horizontal="left" vertical="top" wrapText="1" indent="2"/>
      <protection/>
    </xf>
    <xf numFmtId="49" fontId="7" fillId="35" borderId="10" xfId="53" applyNumberFormat="1" applyFont="1" applyFill="1" applyBorder="1" applyAlignment="1">
      <alignment horizontal="center" vertical="center"/>
      <protection/>
    </xf>
    <xf numFmtId="0" fontId="11" fillId="0" borderId="0" xfId="53" applyFont="1" applyAlignment="1">
      <alignment/>
      <protection/>
    </xf>
    <xf numFmtId="0" fontId="11" fillId="34" borderId="0" xfId="53" applyFont="1" applyFill="1" applyAlignment="1">
      <alignment/>
      <protection/>
    </xf>
    <xf numFmtId="0" fontId="11" fillId="35" borderId="10" xfId="53" applyFont="1" applyFill="1" applyBorder="1" applyAlignment="1">
      <alignment horizontal="center" vertical="top" wrapText="1"/>
      <protection/>
    </xf>
    <xf numFmtId="49" fontId="11" fillId="35" borderId="10" xfId="53" applyNumberFormat="1" applyFont="1" applyFill="1" applyBorder="1" applyAlignment="1">
      <alignment horizontal="center" vertical="center" wrapText="1"/>
      <protection/>
    </xf>
    <xf numFmtId="0" fontId="21" fillId="35" borderId="10" xfId="53" applyFont="1" applyFill="1" applyBorder="1" applyAlignment="1">
      <alignment horizontal="center"/>
      <protection/>
    </xf>
    <xf numFmtId="0" fontId="7" fillId="35" borderId="10" xfId="53" applyNumberFormat="1" applyFont="1" applyFill="1" applyBorder="1" applyAlignment="1">
      <alignment horizontal="center" vertical="center"/>
      <protection/>
    </xf>
    <xf numFmtId="0" fontId="7" fillId="35" borderId="10" xfId="53" applyNumberFormat="1" applyFont="1" applyFill="1" applyBorder="1" applyAlignment="1">
      <alignment horizontal="center"/>
      <protection/>
    </xf>
    <xf numFmtId="0" fontId="8" fillId="35" borderId="12" xfId="53" applyFont="1" applyFill="1" applyBorder="1" applyAlignment="1">
      <alignment horizontal="center"/>
      <protection/>
    </xf>
    <xf numFmtId="49" fontId="11" fillId="35" borderId="12" xfId="53" applyNumberFormat="1" applyFont="1" applyFill="1" applyBorder="1" applyAlignment="1">
      <alignment horizontal="center" vertical="center" wrapText="1"/>
      <protection/>
    </xf>
    <xf numFmtId="0" fontId="21" fillId="35" borderId="12" xfId="53" applyFont="1" applyFill="1" applyBorder="1" applyAlignment="1">
      <alignment horizontal="center"/>
      <protection/>
    </xf>
    <xf numFmtId="0" fontId="7" fillId="35" borderId="12" xfId="53" applyNumberFormat="1" applyFont="1" applyFill="1" applyBorder="1" applyAlignment="1">
      <alignment horizontal="center" vertical="center"/>
      <protection/>
    </xf>
    <xf numFmtId="0" fontId="7" fillId="35" borderId="12" xfId="53" applyNumberFormat="1" applyFont="1" applyFill="1" applyBorder="1" applyAlignment="1">
      <alignment horizontal="center"/>
      <protection/>
    </xf>
    <xf numFmtId="0" fontId="11" fillId="35" borderId="10" xfId="53" applyFont="1" applyFill="1" applyBorder="1" applyAlignment="1">
      <alignment horizontal="center" vertical="center" wrapText="1"/>
      <protection/>
    </xf>
    <xf numFmtId="164" fontId="11" fillId="35" borderId="10" xfId="53" applyNumberFormat="1" applyFont="1" applyFill="1" applyBorder="1" applyAlignment="1">
      <alignment horizontal="center" vertical="center"/>
      <protection/>
    </xf>
    <xf numFmtId="0" fontId="5" fillId="35" borderId="10" xfId="53" applyFont="1" applyFill="1" applyBorder="1" applyAlignment="1">
      <alignment horizontal="center" vertical="center" wrapText="1"/>
      <protection/>
    </xf>
    <xf numFmtId="164" fontId="8" fillId="35" borderId="12" xfId="53" applyNumberFormat="1" applyFont="1" applyFill="1" applyBorder="1" applyAlignment="1">
      <alignment horizontal="center" vertical="center"/>
      <protection/>
    </xf>
    <xf numFmtId="49" fontId="5" fillId="35" borderId="12" xfId="53" applyNumberFormat="1" applyFont="1" applyFill="1" applyBorder="1" applyAlignment="1">
      <alignment horizontal="center" vertical="center" wrapText="1"/>
      <protection/>
    </xf>
    <xf numFmtId="164" fontId="21" fillId="35" borderId="12" xfId="53" applyNumberFormat="1" applyFont="1" applyFill="1" applyBorder="1" applyAlignment="1">
      <alignment horizontal="center" vertical="center"/>
      <protection/>
    </xf>
    <xf numFmtId="164" fontId="8" fillId="35" borderId="10" xfId="53" applyNumberFormat="1" applyFont="1" applyFill="1" applyBorder="1" applyAlignment="1">
      <alignment horizontal="center" vertical="center"/>
      <protection/>
    </xf>
    <xf numFmtId="49" fontId="5" fillId="35" borderId="10" xfId="53" applyNumberFormat="1" applyFont="1" applyFill="1" applyBorder="1" applyAlignment="1">
      <alignment horizontal="center" vertical="center" wrapText="1"/>
      <protection/>
    </xf>
    <xf numFmtId="164" fontId="21" fillId="35" borderId="10" xfId="53" applyNumberFormat="1" applyFont="1" applyFill="1" applyBorder="1" applyAlignment="1">
      <alignment horizontal="center" vertical="center"/>
      <protection/>
    </xf>
    <xf numFmtId="4" fontId="20" fillId="35" borderId="10" xfId="53" applyNumberFormat="1" applyFont="1" applyFill="1" applyBorder="1" applyAlignment="1">
      <alignment horizontal="center" vertical="center"/>
      <protection/>
    </xf>
    <xf numFmtId="0" fontId="18" fillId="35" borderId="10" xfId="53" applyNumberFormat="1" applyFont="1" applyFill="1" applyBorder="1" applyAlignment="1">
      <alignment horizontal="center" vertical="center"/>
      <protection/>
    </xf>
    <xf numFmtId="14" fontId="11" fillId="35" borderId="10" xfId="53" applyNumberFormat="1" applyFont="1" applyFill="1" applyBorder="1" applyAlignment="1">
      <alignment horizontal="center" vertical="center" wrapText="1"/>
      <protection/>
    </xf>
    <xf numFmtId="0" fontId="5" fillId="35" borderId="10" xfId="53" applyFont="1" applyFill="1" applyBorder="1" applyAlignment="1">
      <alignment horizontal="center"/>
      <protection/>
    </xf>
    <xf numFmtId="49" fontId="5" fillId="35" borderId="12" xfId="53" applyNumberFormat="1" applyFont="1" applyFill="1" applyBorder="1" applyAlignment="1">
      <alignment horizontal="center" vertical="center"/>
      <protection/>
    </xf>
    <xf numFmtId="49" fontId="5" fillId="35" borderId="10" xfId="53" applyNumberFormat="1" applyFont="1" applyFill="1" applyBorder="1" applyAlignment="1">
      <alignment horizontal="center" vertical="center" wrapText="1"/>
      <protection/>
    </xf>
    <xf numFmtId="0" fontId="15" fillId="35" borderId="10" xfId="53" applyFont="1" applyFill="1" applyBorder="1" applyAlignment="1">
      <alignment/>
      <protection/>
    </xf>
    <xf numFmtId="0" fontId="18" fillId="35" borderId="12" xfId="53" applyNumberFormat="1" applyFont="1" applyFill="1" applyBorder="1" applyAlignment="1">
      <alignment horizontal="center" vertical="center"/>
      <protection/>
    </xf>
    <xf numFmtId="0" fontId="11" fillId="10" borderId="10" xfId="53" applyFont="1" applyFill="1" applyBorder="1" applyAlignment="1">
      <alignment horizontal="center" vertical="center" wrapText="1"/>
      <protection/>
    </xf>
    <xf numFmtId="164" fontId="11" fillId="10" borderId="10" xfId="53" applyNumberFormat="1" applyFont="1" applyFill="1" applyBorder="1" applyAlignment="1">
      <alignment horizontal="center" vertical="center"/>
      <protection/>
    </xf>
    <xf numFmtId="0" fontId="5" fillId="10" borderId="10" xfId="53" applyFont="1" applyFill="1" applyBorder="1" applyAlignment="1">
      <alignment horizontal="center" vertical="center" wrapText="1"/>
      <protection/>
    </xf>
    <xf numFmtId="0" fontId="8" fillId="10" borderId="12" xfId="53" applyFont="1" applyFill="1" applyBorder="1" applyAlignment="1">
      <alignment horizontal="center" wrapText="1"/>
      <protection/>
    </xf>
    <xf numFmtId="49" fontId="5" fillId="10" borderId="12" xfId="53" applyNumberFormat="1" applyFont="1" applyFill="1" applyBorder="1" applyAlignment="1">
      <alignment horizontal="center" vertical="center" wrapText="1"/>
      <protection/>
    </xf>
    <xf numFmtId="4" fontId="20" fillId="10" borderId="10" xfId="53" applyNumberFormat="1" applyFont="1" applyFill="1" applyBorder="1" applyAlignment="1">
      <alignment horizontal="center" vertical="center"/>
      <protection/>
    </xf>
    <xf numFmtId="0" fontId="5" fillId="10" borderId="10" xfId="53" applyNumberFormat="1" applyFont="1" applyFill="1" applyBorder="1" applyAlignment="1">
      <alignment horizontal="center" vertical="center"/>
      <protection/>
    </xf>
    <xf numFmtId="164" fontId="21" fillId="10" borderId="12" xfId="53" applyNumberFormat="1" applyFont="1" applyFill="1" applyBorder="1" applyAlignment="1">
      <alignment horizontal="center" vertical="center"/>
      <protection/>
    </xf>
    <xf numFmtId="0" fontId="18" fillId="10" borderId="12" xfId="53" applyNumberFormat="1" applyFont="1" applyFill="1" applyBorder="1" applyAlignment="1">
      <alignment horizontal="center" vertical="center"/>
      <protection/>
    </xf>
    <xf numFmtId="0" fontId="7" fillId="10" borderId="12" xfId="53" applyNumberFormat="1" applyFont="1" applyFill="1" applyBorder="1" applyAlignment="1">
      <alignment horizontal="center" vertical="center"/>
      <protection/>
    </xf>
    <xf numFmtId="14" fontId="5" fillId="10" borderId="10" xfId="53" applyNumberFormat="1" applyFont="1" applyFill="1" applyBorder="1" applyAlignment="1">
      <alignment horizontal="center" vertical="center" wrapText="1"/>
      <protection/>
    </xf>
    <xf numFmtId="0" fontId="18" fillId="10" borderId="10" xfId="53" applyNumberFormat="1" applyFont="1" applyFill="1" applyBorder="1" applyAlignment="1">
      <alignment horizontal="center" vertical="center"/>
      <protection/>
    </xf>
    <xf numFmtId="0" fontId="11" fillId="10" borderId="10" xfId="53" applyFont="1" applyFill="1" applyBorder="1" applyAlignment="1">
      <alignment horizontal="center" vertical="center"/>
      <protection/>
    </xf>
    <xf numFmtId="0" fontId="7" fillId="10" borderId="12" xfId="53" applyNumberFormat="1" applyFont="1" applyFill="1" applyBorder="1" applyAlignment="1">
      <alignment horizontal="center"/>
      <protection/>
    </xf>
    <xf numFmtId="164" fontId="8" fillId="10" borderId="12" xfId="53" applyNumberFormat="1" applyFont="1" applyFill="1" applyBorder="1" applyAlignment="1">
      <alignment horizontal="center" vertical="center" wrapText="1"/>
      <protection/>
    </xf>
    <xf numFmtId="0" fontId="5" fillId="10" borderId="12" xfId="53" applyNumberFormat="1" applyFont="1" applyFill="1" applyBorder="1" applyAlignment="1">
      <alignment horizontal="center" vertical="center" wrapText="1"/>
      <protection/>
    </xf>
    <xf numFmtId="164" fontId="8" fillId="36" borderId="12" xfId="53" applyNumberFormat="1" applyFont="1" applyFill="1" applyBorder="1" applyAlignment="1">
      <alignment horizontal="center" vertical="center"/>
      <protection/>
    </xf>
    <xf numFmtId="0" fontId="5" fillId="10" borderId="10" xfId="53" applyFont="1" applyFill="1" applyBorder="1" applyAlignment="1">
      <alignment horizontal="center" vertical="center" wrapText="1"/>
      <protection/>
    </xf>
    <xf numFmtId="49" fontId="18" fillId="10" borderId="12" xfId="53" applyNumberFormat="1" applyFont="1" applyFill="1" applyBorder="1" applyAlignment="1">
      <alignment horizontal="center" vertical="center"/>
      <protection/>
    </xf>
    <xf numFmtId="0" fontId="18" fillId="10" borderId="12" xfId="53" applyFont="1" applyFill="1" applyBorder="1" applyAlignment="1">
      <alignment horizontal="center" vertical="center"/>
      <protection/>
    </xf>
    <xf numFmtId="0" fontId="5" fillId="10" borderId="12" xfId="53" applyNumberFormat="1" applyFont="1" applyFill="1" applyBorder="1" applyAlignment="1">
      <alignment horizontal="center" vertical="center"/>
      <protection/>
    </xf>
    <xf numFmtId="49" fontId="5" fillId="10" borderId="12" xfId="53" applyNumberFormat="1" applyFont="1" applyFill="1" applyBorder="1" applyAlignment="1">
      <alignment horizontal="center" vertical="center" wrapText="1"/>
      <protection/>
    </xf>
    <xf numFmtId="49" fontId="5" fillId="10" borderId="10" xfId="53" applyNumberFormat="1" applyFont="1" applyFill="1" applyBorder="1" applyAlignment="1">
      <alignment horizontal="center" vertical="center" wrapText="1"/>
      <protection/>
    </xf>
    <xf numFmtId="0" fontId="5" fillId="10" borderId="10" xfId="53" applyFont="1" applyFill="1" applyBorder="1" applyAlignment="1">
      <alignment horizontal="left" vertic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49" fontId="5" fillId="33" borderId="14" xfId="53" applyNumberFormat="1" applyFont="1" applyFill="1" applyBorder="1" applyAlignment="1">
      <alignment horizontal="center" vertical="center" wrapText="1"/>
      <protection/>
    </xf>
    <xf numFmtId="164" fontId="21" fillId="0" borderId="14" xfId="53" applyNumberFormat="1" applyFont="1" applyFill="1" applyBorder="1" applyAlignment="1">
      <alignment horizontal="center" vertical="center"/>
      <protection/>
    </xf>
    <xf numFmtId="0" fontId="18" fillId="33" borderId="14" xfId="53" applyNumberFormat="1" applyFont="1" applyFill="1" applyBorder="1" applyAlignment="1">
      <alignment horizontal="center" vertical="center"/>
      <protection/>
    </xf>
    <xf numFmtId="49" fontId="5" fillId="33" borderId="15" xfId="53" applyNumberFormat="1" applyFont="1" applyFill="1" applyBorder="1" applyAlignment="1">
      <alignment horizontal="center" vertical="center" wrapText="1"/>
      <protection/>
    </xf>
    <xf numFmtId="0" fontId="18" fillId="33" borderId="15" xfId="53" applyNumberFormat="1" applyFont="1" applyFill="1" applyBorder="1" applyAlignment="1">
      <alignment horizontal="center" vertical="center"/>
      <protection/>
    </xf>
    <xf numFmtId="0" fontId="76" fillId="0" borderId="10" xfId="0" applyFont="1" applyBorder="1" applyAlignment="1">
      <alignment horizontal="center" vertical="top" wrapText="1"/>
    </xf>
    <xf numFmtId="4" fontId="8" fillId="0" borderId="0" xfId="53" applyNumberFormat="1" applyFont="1" applyFill="1" applyBorder="1" applyAlignment="1">
      <alignment horizontal="center" vertical="center"/>
      <protection/>
    </xf>
    <xf numFmtId="0" fontId="11" fillId="0" borderId="0" xfId="53" applyFont="1" applyFill="1" applyBorder="1" applyAlignment="1">
      <alignment horizontal="center" vertical="top" wrapText="1"/>
      <protection/>
    </xf>
    <xf numFmtId="4" fontId="20" fillId="0" borderId="14" xfId="53" applyNumberFormat="1" applyFont="1" applyFill="1" applyBorder="1" applyAlignment="1">
      <alignment horizontal="center" vertical="center"/>
      <protection/>
    </xf>
    <xf numFmtId="164" fontId="8" fillId="0" borderId="15" xfId="53" applyNumberFormat="1" applyFont="1" applyFill="1" applyBorder="1" applyAlignment="1">
      <alignment horizontal="center" vertical="center"/>
      <protection/>
    </xf>
    <xf numFmtId="0" fontId="76" fillId="37" borderId="10" xfId="0" applyFont="1" applyFill="1" applyBorder="1" applyAlignment="1">
      <alignment horizontal="center" vertical="top" wrapText="1"/>
    </xf>
    <xf numFmtId="49" fontId="5" fillId="0" borderId="15" xfId="53" applyNumberFormat="1" applyFont="1" applyFill="1" applyBorder="1" applyAlignment="1">
      <alignment horizontal="center" vertical="center" wrapText="1"/>
      <protection/>
    </xf>
    <xf numFmtId="0" fontId="18" fillId="0" borderId="15" xfId="53" applyNumberFormat="1" applyFont="1" applyFill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/>
    </xf>
    <xf numFmtId="0" fontId="76" fillId="37" borderId="13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37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164" fontId="11" fillId="0" borderId="13" xfId="53" applyNumberFormat="1" applyFont="1" applyFill="1" applyBorder="1" applyAlignment="1">
      <alignment horizontal="center" vertical="center"/>
      <protection/>
    </xf>
    <xf numFmtId="4" fontId="20" fillId="0" borderId="13" xfId="53" applyNumberFormat="1" applyFont="1" applyFill="1" applyBorder="1" applyAlignment="1">
      <alignment horizontal="center" vertical="center"/>
      <protection/>
    </xf>
    <xf numFmtId="0" fontId="7" fillId="33" borderId="14" xfId="53" applyNumberFormat="1" applyFont="1" applyFill="1" applyBorder="1" applyAlignment="1">
      <alignment horizontal="center"/>
      <protection/>
    </xf>
    <xf numFmtId="0" fontId="11" fillId="35" borderId="11" xfId="53" applyFont="1" applyFill="1" applyBorder="1" applyAlignment="1">
      <alignment horizontal="center" vertical="center" wrapText="1"/>
      <protection/>
    </xf>
    <xf numFmtId="164" fontId="11" fillId="35" borderId="11" xfId="53" applyNumberFormat="1" applyFont="1" applyFill="1" applyBorder="1" applyAlignment="1">
      <alignment horizontal="center" vertical="center"/>
      <protection/>
    </xf>
    <xf numFmtId="0" fontId="5" fillId="35" borderId="11" xfId="53" applyFont="1" applyFill="1" applyBorder="1" applyAlignment="1">
      <alignment horizontal="center" vertical="center" wrapText="1"/>
      <protection/>
    </xf>
    <xf numFmtId="164" fontId="8" fillId="35" borderId="11" xfId="53" applyNumberFormat="1" applyFont="1" applyFill="1" applyBorder="1" applyAlignment="1">
      <alignment horizontal="center" vertical="center"/>
      <protection/>
    </xf>
    <xf numFmtId="49" fontId="5" fillId="35" borderId="11" xfId="53" applyNumberFormat="1" applyFont="1" applyFill="1" applyBorder="1" applyAlignment="1">
      <alignment horizontal="center" vertical="center" wrapText="1"/>
      <protection/>
    </xf>
    <xf numFmtId="164" fontId="21" fillId="35" borderId="11" xfId="53" applyNumberFormat="1" applyFont="1" applyFill="1" applyBorder="1" applyAlignment="1">
      <alignment horizontal="center" vertical="center"/>
      <protection/>
    </xf>
    <xf numFmtId="0" fontId="7" fillId="35" borderId="11" xfId="53" applyNumberFormat="1" applyFont="1" applyFill="1" applyBorder="1" applyAlignment="1">
      <alignment horizontal="center" vertical="center"/>
      <protection/>
    </xf>
    <xf numFmtId="0" fontId="77" fillId="0" borderId="10" xfId="0" applyFont="1" applyBorder="1" applyAlignment="1">
      <alignment horizontal="center" vertical="top" wrapText="1"/>
    </xf>
    <xf numFmtId="0" fontId="18" fillId="33" borderId="13" xfId="53" applyNumberFormat="1" applyFont="1" applyFill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5" fillId="0" borderId="13" xfId="53" applyFont="1" applyFill="1" applyBorder="1" applyAlignment="1">
      <alignment horizontal="center" vertical="center" wrapText="1"/>
      <protection/>
    </xf>
    <xf numFmtId="0" fontId="11" fillId="35" borderId="11" xfId="53" applyFont="1" applyFill="1" applyBorder="1" applyAlignment="1">
      <alignment horizontal="center" vertical="center"/>
      <protection/>
    </xf>
    <xf numFmtId="0" fontId="11" fillId="35" borderId="11" xfId="53" applyFont="1" applyFill="1" applyBorder="1" applyAlignment="1">
      <alignment horizontal="center"/>
      <protection/>
    </xf>
    <xf numFmtId="0" fontId="11" fillId="35" borderId="11" xfId="53" applyFont="1" applyFill="1" applyBorder="1" applyAlignment="1">
      <alignment horizontal="center" vertical="top" wrapText="1"/>
      <protection/>
    </xf>
    <xf numFmtId="0" fontId="8" fillId="35" borderId="11" xfId="53" applyFont="1" applyFill="1" applyBorder="1" applyAlignment="1">
      <alignment horizontal="center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17" fontId="5" fillId="0" borderId="10" xfId="0" applyNumberFormat="1" applyFont="1" applyBorder="1" applyAlignment="1">
      <alignment horizontal="center" wrapText="1"/>
    </xf>
    <xf numFmtId="0" fontId="5" fillId="0" borderId="12" xfId="53" applyFont="1" applyFill="1" applyBorder="1" applyAlignment="1">
      <alignment horizontal="center" vertical="center" wrapText="1"/>
      <protection/>
    </xf>
    <xf numFmtId="164" fontId="8" fillId="0" borderId="14" xfId="53" applyNumberFormat="1" applyFont="1" applyFill="1" applyBorder="1" applyAlignment="1">
      <alignment horizontal="center" vertical="center"/>
      <protection/>
    </xf>
    <xf numFmtId="164" fontId="8" fillId="0" borderId="10" xfId="53" applyNumberFormat="1" applyFont="1" applyFill="1" applyBorder="1" applyAlignment="1">
      <alignment horizontal="center" vertical="center"/>
      <protection/>
    </xf>
    <xf numFmtId="164" fontId="8" fillId="0" borderId="13" xfId="53" applyNumberFormat="1" applyFont="1" applyFill="1" applyBorder="1" applyAlignment="1">
      <alignment horizontal="center" vertical="center"/>
      <protection/>
    </xf>
    <xf numFmtId="49" fontId="5" fillId="0" borderId="14" xfId="53" applyNumberFormat="1" applyFont="1" applyFill="1" applyBorder="1" applyAlignment="1">
      <alignment horizontal="center" vertical="center" wrapText="1"/>
      <protection/>
    </xf>
    <xf numFmtId="0" fontId="18" fillId="0" borderId="14" xfId="53" applyNumberFormat="1" applyFont="1" applyFill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/>
    </xf>
    <xf numFmtId="0" fontId="5" fillId="0" borderId="17" xfId="53" applyNumberFormat="1" applyFont="1" applyFill="1" applyBorder="1" applyAlignment="1">
      <alignment horizontal="center" vertical="center"/>
      <protection/>
    </xf>
    <xf numFmtId="0" fontId="5" fillId="0" borderId="13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6" fillId="0" borderId="15" xfId="0" applyFont="1" applyBorder="1" applyAlignment="1">
      <alignment horizontal="center" vertical="top" wrapText="1"/>
    </xf>
    <xf numFmtId="164" fontId="11" fillId="0" borderId="11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4" fontId="11" fillId="0" borderId="12" xfId="53" applyNumberFormat="1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5" fillId="33" borderId="12" xfId="53" applyNumberFormat="1" applyFont="1" applyFill="1" applyBorder="1" applyAlignment="1">
      <alignment horizontal="center" vertical="center"/>
      <protection/>
    </xf>
    <xf numFmtId="0" fontId="5" fillId="33" borderId="12" xfId="53" applyNumberFormat="1" applyFont="1" applyFill="1" applyBorder="1" applyAlignment="1">
      <alignment horizontal="center" vertical="center" wrapText="1"/>
      <protection/>
    </xf>
    <xf numFmtId="0" fontId="5" fillId="33" borderId="18" xfId="53" applyNumberFormat="1" applyFont="1" applyFill="1" applyBorder="1" applyAlignment="1">
      <alignment horizontal="center" vertical="center"/>
      <protection/>
    </xf>
    <xf numFmtId="0" fontId="5" fillId="33" borderId="13" xfId="53" applyNumberFormat="1" applyFont="1" applyFill="1" applyBorder="1" applyAlignment="1">
      <alignment horizontal="center" vertical="center"/>
      <protection/>
    </xf>
    <xf numFmtId="0" fontId="26" fillId="0" borderId="0" xfId="53" applyFont="1" applyFill="1" applyAlignment="1">
      <alignment/>
      <protection/>
    </xf>
    <xf numFmtId="164" fontId="22" fillId="0" borderId="12" xfId="53" applyNumberFormat="1" applyFont="1" applyFill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6" fillId="0" borderId="10" xfId="53" applyFont="1" applyFill="1" applyBorder="1" applyAlignment="1">
      <alignment/>
      <protection/>
    </xf>
    <xf numFmtId="164" fontId="22" fillId="33" borderId="12" xfId="53" applyNumberFormat="1" applyFont="1" applyFill="1" applyBorder="1" applyAlignment="1">
      <alignment horizontal="center" vertical="center"/>
      <protection/>
    </xf>
    <xf numFmtId="0" fontId="14" fillId="0" borderId="13" xfId="0" applyFont="1" applyBorder="1" applyAlignment="1">
      <alignment horizontal="center" vertical="top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wrapText="1"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left" vertical="center" wrapText="1"/>
      <protection/>
    </xf>
    <xf numFmtId="0" fontId="5" fillId="10" borderId="10" xfId="53" applyFont="1" applyFill="1" applyBorder="1" applyAlignment="1">
      <alignment vertical="center"/>
      <protection/>
    </xf>
    <xf numFmtId="3" fontId="11" fillId="33" borderId="0" xfId="53" applyNumberFormat="1" applyFont="1" applyFill="1" applyAlignment="1">
      <alignment horizontal="center" vertical="center"/>
      <protection/>
    </xf>
    <xf numFmtId="3" fontId="19" fillId="0" borderId="10" xfId="53" applyNumberFormat="1" applyFont="1" applyFill="1" applyBorder="1" applyAlignment="1">
      <alignment horizontal="center" vertical="center"/>
      <protection/>
    </xf>
    <xf numFmtId="3" fontId="19" fillId="10" borderId="10" xfId="53" applyNumberFormat="1" applyFont="1" applyFill="1" applyBorder="1" applyAlignment="1">
      <alignment horizontal="center" vertical="center"/>
      <protection/>
    </xf>
    <xf numFmtId="3" fontId="11" fillId="33" borderId="0" xfId="53" applyNumberFormat="1" applyFont="1" applyFill="1" applyBorder="1" applyAlignment="1">
      <alignment horizontal="center" vertical="center"/>
      <protection/>
    </xf>
    <xf numFmtId="3" fontId="11" fillId="0" borderId="0" xfId="53" applyNumberFormat="1" applyFont="1" applyFill="1" applyAlignment="1">
      <alignment horizontal="center" vertical="center"/>
      <protection/>
    </xf>
    <xf numFmtId="3" fontId="14" fillId="0" borderId="0" xfId="53" applyNumberFormat="1" applyFont="1" applyFill="1" applyAlignment="1">
      <alignment horizontal="center"/>
      <protection/>
    </xf>
    <xf numFmtId="3" fontId="14" fillId="33" borderId="0" xfId="53" applyNumberFormat="1" applyFont="1" applyFill="1" applyAlignment="1">
      <alignment horizontal="center"/>
      <protection/>
    </xf>
    <xf numFmtId="3" fontId="11" fillId="33" borderId="0" xfId="53" applyNumberFormat="1" applyFont="1" applyFill="1" applyAlignment="1">
      <alignment horizontal="center"/>
      <protection/>
    </xf>
    <xf numFmtId="0" fontId="19" fillId="33" borderId="12" xfId="53" applyNumberFormat="1" applyFont="1" applyFill="1" applyBorder="1" applyAlignment="1">
      <alignment horizontal="center" vertical="center"/>
      <protection/>
    </xf>
    <xf numFmtId="164" fontId="8" fillId="38" borderId="12" xfId="53" applyNumberFormat="1" applyFont="1" applyFill="1" applyBorder="1" applyAlignment="1">
      <alignment horizontal="center" vertical="center"/>
      <protection/>
    </xf>
    <xf numFmtId="0" fontId="8" fillId="38" borderId="12" xfId="53" applyFont="1" applyFill="1" applyBorder="1" applyAlignment="1">
      <alignment horizontal="center" wrapText="1"/>
      <protection/>
    </xf>
    <xf numFmtId="43" fontId="11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top" wrapText="1"/>
    </xf>
    <xf numFmtId="43" fontId="20" fillId="0" borderId="10" xfId="60" applyFont="1" applyFill="1" applyBorder="1" applyAlignment="1">
      <alignment horizontal="center" vertical="center"/>
    </xf>
    <xf numFmtId="43" fontId="18" fillId="33" borderId="12" xfId="60" applyFont="1" applyFill="1" applyBorder="1" applyAlignment="1">
      <alignment horizontal="center" vertical="center"/>
    </xf>
    <xf numFmtId="0" fontId="5" fillId="0" borderId="0" xfId="53" applyFont="1" applyAlignment="1">
      <alignment horizontal="center" vertical="center"/>
      <protection/>
    </xf>
    <xf numFmtId="0" fontId="77" fillId="0" borderId="10" xfId="0" applyFont="1" applyBorder="1" applyAlignment="1">
      <alignment horizontal="center" vertical="center" wrapText="1"/>
    </xf>
    <xf numFmtId="0" fontId="76" fillId="37" borderId="10" xfId="0" applyFont="1" applyFill="1" applyBorder="1" applyAlignment="1">
      <alignment horizontal="center" vertical="center" wrapText="1"/>
    </xf>
    <xf numFmtId="0" fontId="76" fillId="37" borderId="13" xfId="0" applyFont="1" applyFill="1" applyBorder="1" applyAlignment="1">
      <alignment horizontal="center" vertical="center" wrapText="1"/>
    </xf>
    <xf numFmtId="0" fontId="6" fillId="33" borderId="0" xfId="53" applyFont="1" applyFill="1" applyAlignment="1">
      <alignment horizontal="center" vertical="center"/>
      <protection/>
    </xf>
    <xf numFmtId="0" fontId="6" fillId="0" borderId="0" xfId="53" applyFont="1" applyAlignment="1">
      <alignment horizontal="center" vertical="center"/>
      <protection/>
    </xf>
    <xf numFmtId="0" fontId="2" fillId="0" borderId="0" xfId="53" applyAlignment="1">
      <alignment horizontal="center" vertical="center"/>
      <protection/>
    </xf>
    <xf numFmtId="0" fontId="8" fillId="0" borderId="14" xfId="53" applyFont="1" applyFill="1" applyBorder="1" applyAlignment="1">
      <alignment horizontal="center"/>
      <protection/>
    </xf>
    <xf numFmtId="0" fontId="9" fillId="0" borderId="0" xfId="53" applyFont="1" applyFill="1" applyAlignment="1">
      <alignment horizontal="center"/>
      <protection/>
    </xf>
    <xf numFmtId="0" fontId="9" fillId="0" borderId="0" xfId="53" applyFont="1" applyFill="1" applyAlignment="1">
      <alignment/>
      <protection/>
    </xf>
    <xf numFmtId="0" fontId="11" fillId="35" borderId="12" xfId="53" applyFont="1" applyFill="1" applyBorder="1" applyAlignment="1">
      <alignment horizontal="center" vertical="center"/>
      <protection/>
    </xf>
    <xf numFmtId="0" fontId="15" fillId="0" borderId="12" xfId="53" applyFont="1" applyFill="1" applyBorder="1" applyAlignment="1">
      <alignment/>
      <protection/>
    </xf>
    <xf numFmtId="4" fontId="11" fillId="10" borderId="12" xfId="53" applyNumberFormat="1" applyFont="1" applyFill="1" applyBorder="1" applyAlignment="1">
      <alignment horizontal="center" vertical="center" wrapText="1"/>
      <protection/>
    </xf>
    <xf numFmtId="0" fontId="5" fillId="35" borderId="12" xfId="53" applyNumberFormat="1" applyFont="1" applyFill="1" applyBorder="1" applyAlignment="1">
      <alignment horizontal="center" vertical="center"/>
      <protection/>
    </xf>
    <xf numFmtId="4" fontId="11" fillId="35" borderId="12" xfId="53" applyNumberFormat="1" applyFont="1" applyFill="1" applyBorder="1" applyAlignment="1">
      <alignment horizontal="center" vertical="center" wrapText="1"/>
      <protection/>
    </xf>
    <xf numFmtId="0" fontId="76" fillId="37" borderId="14" xfId="0" applyFont="1" applyFill="1" applyBorder="1" applyAlignment="1">
      <alignment horizontal="center" vertical="top" wrapText="1"/>
    </xf>
    <xf numFmtId="0" fontId="78" fillId="37" borderId="12" xfId="0" applyFont="1" applyFill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2" fillId="33" borderId="0" xfId="53" applyNumberFormat="1" applyFont="1" applyFill="1" applyAlignment="1">
      <alignment horizontal="left"/>
      <protection/>
    </xf>
    <xf numFmtId="0" fontId="11" fillId="35" borderId="10" xfId="53" applyNumberFormat="1" applyFont="1" applyFill="1" applyBorder="1" applyAlignment="1">
      <alignment horizontal="left" vertical="top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0" fontId="5" fillId="0" borderId="10" xfId="53" applyNumberFormat="1" applyFont="1" applyFill="1" applyBorder="1" applyAlignment="1">
      <alignment horizontal="left" vertical="top" wrapText="1"/>
      <protection/>
    </xf>
    <xf numFmtId="0" fontId="5" fillId="0" borderId="10" xfId="0" applyNumberFormat="1" applyFont="1" applyFill="1" applyBorder="1" applyAlignment="1">
      <alignment horizontal="left" wrapText="1"/>
    </xf>
    <xf numFmtId="0" fontId="5" fillId="10" borderId="10" xfId="53" applyNumberFormat="1" applyFont="1" applyFill="1" applyBorder="1" applyAlignment="1">
      <alignment horizontal="left" vertical="center" wrapText="1"/>
      <protection/>
    </xf>
    <xf numFmtId="0" fontId="5" fillId="33" borderId="10" xfId="0" applyNumberFormat="1" applyFont="1" applyFill="1" applyBorder="1" applyAlignment="1">
      <alignment horizontal="left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76" fillId="0" borderId="10" xfId="0" applyNumberFormat="1" applyFont="1" applyBorder="1" applyAlignment="1">
      <alignment vertical="center" wrapText="1"/>
    </xf>
    <xf numFmtId="0" fontId="11" fillId="35" borderId="10" xfId="53" applyNumberFormat="1" applyFont="1" applyFill="1" applyBorder="1" applyAlignment="1">
      <alignment horizontal="left" vertical="center" wrapText="1"/>
      <protection/>
    </xf>
    <xf numFmtId="0" fontId="5" fillId="0" borderId="13" xfId="53" applyNumberFormat="1" applyFont="1" applyFill="1" applyBorder="1" applyAlignment="1">
      <alignment horizontal="left" vertical="center" wrapText="1"/>
      <protection/>
    </xf>
    <xf numFmtId="0" fontId="5" fillId="0" borderId="10" xfId="0" applyNumberFormat="1" applyFont="1" applyBorder="1" applyAlignment="1">
      <alignment wrapText="1"/>
    </xf>
    <xf numFmtId="0" fontId="5" fillId="0" borderId="11" xfId="53" applyNumberFormat="1" applyFont="1" applyFill="1" applyBorder="1" applyAlignment="1">
      <alignment horizontal="left" vertical="center" wrapText="1"/>
      <protection/>
    </xf>
    <xf numFmtId="0" fontId="11" fillId="35" borderId="11" xfId="53" applyNumberFormat="1" applyFont="1" applyFill="1" applyBorder="1" applyAlignment="1">
      <alignment horizontal="left" vertical="center" wrapText="1"/>
      <protection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53" applyNumberFormat="1" applyFont="1" applyFill="1" applyBorder="1" applyAlignment="1">
      <alignment horizontal="left" vertical="center" wrapText="1"/>
      <protection/>
    </xf>
    <xf numFmtId="0" fontId="5" fillId="0" borderId="10" xfId="0" applyNumberFormat="1" applyFont="1" applyFill="1" applyBorder="1" applyAlignment="1">
      <alignment horizontal="left" wrapText="1"/>
    </xf>
    <xf numFmtId="0" fontId="11" fillId="35" borderId="10" xfId="53" applyNumberFormat="1" applyFont="1" applyFill="1" applyBorder="1" applyAlignment="1">
      <alignment horizontal="left" vertical="center" wrapText="1"/>
      <protection/>
    </xf>
    <xf numFmtId="0" fontId="11" fillId="35" borderId="10" xfId="53" applyNumberFormat="1" applyFont="1" applyFill="1" applyBorder="1" applyAlignment="1">
      <alignment horizontal="left" vertical="center"/>
      <protection/>
    </xf>
    <xf numFmtId="0" fontId="5" fillId="33" borderId="10" xfId="53" applyNumberFormat="1" applyFont="1" applyFill="1" applyBorder="1" applyAlignment="1">
      <alignment horizontal="left" vertical="top" wrapText="1"/>
      <protection/>
    </xf>
    <xf numFmtId="0" fontId="5" fillId="33" borderId="10" xfId="53" applyNumberFormat="1" applyFont="1" applyFill="1" applyBorder="1" applyAlignment="1">
      <alignment horizontal="left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0" fontId="18" fillId="33" borderId="10" xfId="0" applyNumberFormat="1" applyFont="1" applyFill="1" applyBorder="1" applyAlignment="1">
      <alignment vertical="center" wrapText="1"/>
    </xf>
    <xf numFmtId="0" fontId="5" fillId="0" borderId="10" xfId="53" applyNumberFormat="1" applyFont="1" applyFill="1" applyBorder="1" applyAlignment="1">
      <alignment horizontal="left" vertical="top" wrapText="1"/>
      <protection/>
    </xf>
    <xf numFmtId="0" fontId="11" fillId="35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NumberFormat="1" applyFont="1" applyFill="1" applyBorder="1" applyAlignment="1">
      <alignment horizontal="left" vertical="center" wrapText="1"/>
      <protection/>
    </xf>
    <xf numFmtId="0" fontId="76" fillId="0" borderId="10" xfId="0" applyNumberFormat="1" applyFont="1" applyBorder="1" applyAlignment="1">
      <alignment vertical="top" wrapText="1"/>
    </xf>
    <xf numFmtId="0" fontId="5" fillId="33" borderId="10" xfId="53" applyNumberFormat="1" applyFont="1" applyFill="1" applyBorder="1" applyAlignment="1">
      <alignment horizontal="left" vertical="top" wrapText="1"/>
      <protection/>
    </xf>
    <xf numFmtId="0" fontId="5" fillId="0" borderId="11" xfId="0" applyNumberFormat="1" applyFont="1" applyBorder="1" applyAlignment="1">
      <alignment wrapText="1"/>
    </xf>
    <xf numFmtId="0" fontId="11" fillId="35" borderId="11" xfId="53" applyNumberFormat="1" applyFont="1" applyFill="1" applyBorder="1" applyAlignment="1">
      <alignment horizontal="left" vertical="top" wrapText="1"/>
      <protection/>
    </xf>
    <xf numFmtId="0" fontId="2" fillId="0" borderId="0" xfId="53" applyNumberFormat="1" applyFont="1" applyFill="1" applyAlignment="1">
      <alignment horizontal="left"/>
      <protection/>
    </xf>
    <xf numFmtId="0" fontId="5" fillId="33" borderId="0" xfId="53" applyNumberFormat="1" applyFont="1" applyFill="1" applyAlignment="1">
      <alignment horizontal="left"/>
      <protection/>
    </xf>
    <xf numFmtId="4" fontId="11" fillId="0" borderId="12" xfId="53" applyNumberFormat="1" applyFont="1" applyFill="1" applyBorder="1" applyAlignment="1">
      <alignment horizontal="center" vertical="center" wrapText="1"/>
      <protection/>
    </xf>
    <xf numFmtId="0" fontId="18" fillId="35" borderId="12" xfId="53" applyFont="1" applyFill="1" applyBorder="1" applyAlignment="1">
      <alignment horizontal="center" vertical="center"/>
      <protection/>
    </xf>
    <xf numFmtId="3" fontId="8" fillId="35" borderId="11" xfId="53" applyNumberFormat="1" applyFont="1" applyFill="1" applyBorder="1" applyAlignment="1">
      <alignment horizontal="center"/>
      <protection/>
    </xf>
    <xf numFmtId="3" fontId="19" fillId="33" borderId="10" xfId="53" applyNumberFormat="1" applyFont="1" applyFill="1" applyBorder="1" applyAlignment="1">
      <alignment horizontal="center" vertical="center"/>
      <protection/>
    </xf>
    <xf numFmtId="3" fontId="11" fillId="35" borderId="11" xfId="53" applyNumberFormat="1" applyFont="1" applyFill="1" applyBorder="1" applyAlignment="1">
      <alignment horizontal="center"/>
      <protection/>
    </xf>
    <xf numFmtId="3" fontId="11" fillId="35" borderId="19" xfId="53" applyNumberFormat="1" applyFont="1" applyFill="1" applyBorder="1" applyAlignment="1">
      <alignment horizontal="center" vertical="center"/>
      <protection/>
    </xf>
    <xf numFmtId="3" fontId="11" fillId="33" borderId="20" xfId="53" applyNumberFormat="1" applyFont="1" applyFill="1" applyBorder="1" applyAlignment="1">
      <alignment horizontal="center" vertical="center"/>
      <protection/>
    </xf>
    <xf numFmtId="3" fontId="11" fillId="35" borderId="20" xfId="53" applyNumberFormat="1" applyFont="1" applyFill="1" applyBorder="1" applyAlignment="1">
      <alignment horizontal="center" vertical="center"/>
      <protection/>
    </xf>
    <xf numFmtId="3" fontId="11" fillId="0" borderId="21" xfId="53" applyNumberFormat="1" applyFont="1" applyFill="1" applyBorder="1" applyAlignment="1">
      <alignment horizontal="center" vertical="center" wrapText="1"/>
      <protection/>
    </xf>
    <xf numFmtId="3" fontId="79" fillId="0" borderId="22" xfId="53" applyNumberFormat="1" applyFont="1" applyFill="1" applyBorder="1" applyAlignment="1">
      <alignment horizontal="center" vertical="center" wrapText="1"/>
      <protection/>
    </xf>
    <xf numFmtId="3" fontId="11" fillId="10" borderId="20" xfId="53" applyNumberFormat="1" applyFont="1" applyFill="1" applyBorder="1" applyAlignment="1">
      <alignment horizontal="center" vertical="center"/>
      <protection/>
    </xf>
    <xf numFmtId="0" fontId="11" fillId="33" borderId="0" xfId="53" applyFont="1" applyFill="1" applyAlignment="1">
      <alignment horizontal="center" vertical="center"/>
      <protection/>
    </xf>
    <xf numFmtId="0" fontId="11" fillId="35" borderId="19" xfId="53" applyFont="1" applyFill="1" applyBorder="1" applyAlignment="1">
      <alignment horizontal="center" vertical="center"/>
      <protection/>
    </xf>
    <xf numFmtId="3" fontId="79" fillId="0" borderId="22" xfId="53" applyNumberFormat="1" applyFont="1" applyBorder="1" applyAlignment="1">
      <alignment horizontal="center" vertical="center" wrapText="1"/>
      <protection/>
    </xf>
    <xf numFmtId="0" fontId="11" fillId="35" borderId="12" xfId="53" applyFont="1" applyFill="1" applyBorder="1" applyAlignment="1">
      <alignment horizontal="center" vertical="top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8" fillId="36" borderId="12" xfId="53" applyFont="1" applyFill="1" applyBorder="1" applyAlignment="1">
      <alignment horizontal="center"/>
      <protection/>
    </xf>
    <xf numFmtId="0" fontId="18" fillId="33" borderId="12" xfId="53" applyNumberFormat="1" applyFont="1" applyFill="1" applyBorder="1" applyAlignment="1">
      <alignment horizontal="center" vertical="top" wrapText="1"/>
      <protection/>
    </xf>
    <xf numFmtId="0" fontId="18" fillId="33" borderId="18" xfId="53" applyNumberFormat="1" applyFont="1" applyFill="1" applyBorder="1" applyAlignment="1">
      <alignment horizontal="center" vertical="center"/>
      <protection/>
    </xf>
    <xf numFmtId="0" fontId="8" fillId="38" borderId="12" xfId="53" applyFont="1" applyFill="1" applyBorder="1" applyAlignment="1">
      <alignment horizontal="center"/>
      <protection/>
    </xf>
    <xf numFmtId="49" fontId="5" fillId="35" borderId="12" xfId="53" applyNumberFormat="1" applyFont="1" applyFill="1" applyBorder="1" applyAlignment="1">
      <alignment horizontal="center" vertical="center" wrapText="1"/>
      <protection/>
    </xf>
    <xf numFmtId="0" fontId="11" fillId="39" borderId="10" xfId="53" applyFont="1" applyFill="1" applyBorder="1" applyAlignment="1">
      <alignment horizontal="center" vertical="center" wrapText="1"/>
      <protection/>
    </xf>
    <xf numFmtId="164" fontId="11" fillId="39" borderId="10" xfId="53" applyNumberFormat="1" applyFont="1" applyFill="1" applyBorder="1" applyAlignment="1">
      <alignment horizontal="center" vertical="center"/>
      <protection/>
    </xf>
    <xf numFmtId="0" fontId="5" fillId="39" borderId="10" xfId="53" applyNumberFormat="1" applyFont="1" applyFill="1" applyBorder="1" applyAlignment="1">
      <alignment horizontal="left" vertical="center" wrapText="1"/>
      <protection/>
    </xf>
    <xf numFmtId="0" fontId="5" fillId="39" borderId="10" xfId="53" applyFont="1" applyFill="1" applyBorder="1" applyAlignment="1">
      <alignment horizontal="center" vertical="center" wrapText="1"/>
      <protection/>
    </xf>
    <xf numFmtId="49" fontId="5" fillId="39" borderId="12" xfId="53" applyNumberFormat="1" applyFont="1" applyFill="1" applyBorder="1" applyAlignment="1">
      <alignment horizontal="center" vertical="center" wrapText="1"/>
      <protection/>
    </xf>
    <xf numFmtId="164" fontId="21" fillId="39" borderId="12" xfId="53" applyNumberFormat="1" applyFont="1" applyFill="1" applyBorder="1" applyAlignment="1">
      <alignment horizontal="center" vertical="center"/>
      <protection/>
    </xf>
    <xf numFmtId="0" fontId="18" fillId="39" borderId="12" xfId="53" applyNumberFormat="1" applyFont="1" applyFill="1" applyBorder="1" applyAlignment="1">
      <alignment horizontal="center" vertical="center"/>
      <protection/>
    </xf>
    <xf numFmtId="0" fontId="7" fillId="39" borderId="12" xfId="53" applyNumberFormat="1" applyFont="1" applyFill="1" applyBorder="1" applyAlignment="1">
      <alignment horizontal="center" vertical="center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wrapText="1"/>
    </xf>
    <xf numFmtId="0" fontId="79" fillId="0" borderId="12" xfId="0" applyFont="1" applyFill="1" applyBorder="1" applyAlignment="1">
      <alignment horizontal="center"/>
    </xf>
    <xf numFmtId="49" fontId="5" fillId="10" borderId="10" xfId="53" applyNumberFormat="1" applyFont="1" applyFill="1" applyBorder="1" applyAlignment="1">
      <alignment horizontal="center" vertical="center" wrapText="1"/>
      <protection/>
    </xf>
    <xf numFmtId="0" fontId="5" fillId="37" borderId="12" xfId="0" applyFont="1" applyFill="1" applyBorder="1" applyAlignment="1">
      <alignment horizontal="center" wrapText="1"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164" fontId="21" fillId="0" borderId="10" xfId="53" applyNumberFormat="1" applyFont="1" applyFill="1" applyBorder="1" applyAlignment="1">
      <alignment horizontal="center" vertical="center"/>
      <protection/>
    </xf>
    <xf numFmtId="164" fontId="21" fillId="33" borderId="10" xfId="53" applyNumberFormat="1" applyFont="1" applyFill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/>
    </xf>
    <xf numFmtId="164" fontId="21" fillId="10" borderId="10" xfId="53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21" fillId="33" borderId="10" xfId="53" applyFont="1" applyFill="1" applyBorder="1" applyAlignment="1">
      <alignment horizontal="center"/>
      <protection/>
    </xf>
    <xf numFmtId="164" fontId="22" fillId="0" borderId="10" xfId="53" applyNumberFormat="1" applyFont="1" applyFill="1" applyBorder="1" applyAlignment="1">
      <alignment horizontal="center" vertical="center"/>
      <protection/>
    </xf>
    <xf numFmtId="4" fontId="20" fillId="0" borderId="15" xfId="53" applyNumberFormat="1" applyFont="1" applyFill="1" applyBorder="1" applyAlignment="1">
      <alignment horizontal="center" vertical="center"/>
      <protection/>
    </xf>
    <xf numFmtId="0" fontId="76" fillId="37" borderId="12" xfId="0" applyFont="1" applyFill="1" applyBorder="1" applyAlignment="1">
      <alignment horizontal="center"/>
    </xf>
    <xf numFmtId="0" fontId="5" fillId="0" borderId="15" xfId="53" applyNumberFormat="1" applyFont="1" applyFill="1" applyBorder="1" applyAlignment="1">
      <alignment horizontal="center" vertical="center"/>
      <protection/>
    </xf>
    <xf numFmtId="0" fontId="5" fillId="0" borderId="14" xfId="53" applyNumberFormat="1" applyFont="1" applyFill="1" applyBorder="1" applyAlignment="1">
      <alignment horizontal="center" vertical="center"/>
      <protection/>
    </xf>
    <xf numFmtId="0" fontId="5" fillId="37" borderId="12" xfId="0" applyFont="1" applyFill="1" applyBorder="1" applyAlignment="1">
      <alignment horizontal="center"/>
    </xf>
    <xf numFmtId="0" fontId="5" fillId="10" borderId="11" xfId="53" applyNumberFormat="1" applyFont="1" applyFill="1" applyBorder="1" applyAlignment="1">
      <alignment horizontal="left" vertical="center" wrapText="1"/>
      <protection/>
    </xf>
    <xf numFmtId="0" fontId="11" fillId="10" borderId="11" xfId="53" applyFont="1" applyFill="1" applyBorder="1" applyAlignment="1">
      <alignment horizontal="center" vertical="center" wrapText="1"/>
      <protection/>
    </xf>
    <xf numFmtId="164" fontId="11" fillId="10" borderId="11" xfId="53" applyNumberFormat="1" applyFont="1" applyFill="1" applyBorder="1" applyAlignment="1">
      <alignment horizontal="center" vertical="center"/>
      <protection/>
    </xf>
    <xf numFmtId="0" fontId="5" fillId="10" borderId="11" xfId="53" applyFont="1" applyFill="1" applyBorder="1" applyAlignment="1">
      <alignment horizontal="center" vertical="center" wrapText="1"/>
      <protection/>
    </xf>
    <xf numFmtId="0" fontId="8" fillId="10" borderId="15" xfId="53" applyFont="1" applyFill="1" applyBorder="1" applyAlignment="1">
      <alignment horizontal="center" wrapText="1"/>
      <protection/>
    </xf>
    <xf numFmtId="0" fontId="11" fillId="0" borderId="11" xfId="0" applyFont="1" applyFill="1" applyBorder="1" applyAlignment="1">
      <alignment horizontal="center"/>
    </xf>
    <xf numFmtId="0" fontId="5" fillId="0" borderId="23" xfId="53" applyNumberFormat="1" applyFont="1" applyFill="1" applyBorder="1" applyAlignment="1">
      <alignment horizontal="center" vertical="center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21" fillId="0" borderId="10" xfId="53" applyFont="1" applyFill="1" applyBorder="1" applyAlignment="1">
      <alignment horizontal="center"/>
      <protection/>
    </xf>
    <xf numFmtId="0" fontId="5" fillId="33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164" fontId="8" fillId="39" borderId="12" xfId="53" applyNumberFormat="1" applyFont="1" applyFill="1" applyBorder="1" applyAlignment="1">
      <alignment horizontal="center" vertic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164" fontId="21" fillId="0" borderId="11" xfId="53" applyNumberFormat="1" applyFont="1" applyFill="1" applyBorder="1" applyAlignment="1">
      <alignment horizontal="center" vertical="center"/>
      <protection/>
    </xf>
    <xf numFmtId="0" fontId="25" fillId="0" borderId="12" xfId="0" applyFont="1" applyBorder="1" applyAlignment="1">
      <alignment horizontal="center"/>
    </xf>
    <xf numFmtId="164" fontId="22" fillId="0" borderId="11" xfId="53" applyNumberFormat="1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>
      <alignment horizontal="center" vertical="center"/>
      <protection/>
    </xf>
    <xf numFmtId="0" fontId="5" fillId="33" borderId="17" xfId="53" applyNumberFormat="1" applyFont="1" applyFill="1" applyBorder="1" applyAlignment="1">
      <alignment horizontal="center" vertical="center"/>
      <protection/>
    </xf>
    <xf numFmtId="0" fontId="5" fillId="0" borderId="10" xfId="0" applyNumberFormat="1" applyFont="1" applyBorder="1" applyAlignment="1">
      <alignment vertical="center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21" fillId="0" borderId="10" xfId="53" applyFont="1" applyFill="1" applyBorder="1" applyAlignment="1">
      <alignment horizontal="center" vertical="center"/>
      <protection/>
    </xf>
    <xf numFmtId="4" fontId="20" fillId="10" borderId="12" xfId="53" applyNumberFormat="1" applyFont="1" applyFill="1" applyBorder="1" applyAlignment="1">
      <alignment horizontal="center" vertical="center"/>
      <protection/>
    </xf>
    <xf numFmtId="0" fontId="8" fillId="39" borderId="12" xfId="53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4" fontId="20" fillId="33" borderId="14" xfId="53" applyNumberFormat="1" applyFont="1" applyFill="1" applyBorder="1" applyAlignment="1">
      <alignment horizontal="center" vertical="center"/>
      <protection/>
    </xf>
    <xf numFmtId="4" fontId="20" fillId="33" borderId="12" xfId="53" applyNumberFormat="1" applyFont="1" applyFill="1" applyBorder="1" applyAlignment="1">
      <alignment horizontal="center" vertical="center"/>
      <protection/>
    </xf>
    <xf numFmtId="4" fontId="20" fillId="0" borderId="11" xfId="53" applyNumberFormat="1" applyFont="1" applyFill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top" wrapText="1"/>
    </xf>
    <xf numFmtId="0" fontId="76" fillId="0" borderId="12" xfId="0" applyFont="1" applyBorder="1" applyAlignment="1">
      <alignment horizontal="center" vertical="top" wrapText="1"/>
    </xf>
    <xf numFmtId="0" fontId="18" fillId="0" borderId="18" xfId="53" applyNumberFormat="1" applyFont="1" applyFill="1" applyBorder="1" applyAlignment="1">
      <alignment horizontal="center" vertical="center"/>
      <protection/>
    </xf>
    <xf numFmtId="49" fontId="5" fillId="0" borderId="14" xfId="53" applyNumberFormat="1" applyFont="1" applyFill="1" applyBorder="1" applyAlignment="1">
      <alignment horizontal="center" vertical="center" wrapText="1"/>
      <protection/>
    </xf>
    <xf numFmtId="0" fontId="26" fillId="0" borderId="12" xfId="53" applyFont="1" applyFill="1" applyBorder="1" applyAlignment="1">
      <alignment/>
      <protection/>
    </xf>
    <xf numFmtId="0" fontId="21" fillId="33" borderId="10" xfId="53" applyFont="1" applyFill="1" applyBorder="1" applyAlignment="1">
      <alignment horizontal="center" vertical="center"/>
      <protection/>
    </xf>
    <xf numFmtId="164" fontId="22" fillId="33" borderId="10" xfId="53" applyNumberFormat="1" applyFont="1" applyFill="1" applyBorder="1" applyAlignment="1">
      <alignment horizontal="center" vertical="center"/>
      <protection/>
    </xf>
    <xf numFmtId="0" fontId="18" fillId="33" borderId="10" xfId="53" applyNumberFormat="1" applyFont="1" applyFill="1" applyBorder="1" applyAlignment="1">
      <alignment horizontal="center"/>
      <protection/>
    </xf>
    <xf numFmtId="0" fontId="77" fillId="0" borderId="13" xfId="0" applyFont="1" applyBorder="1" applyAlignment="1">
      <alignment horizontal="center" vertical="top" wrapText="1"/>
    </xf>
    <xf numFmtId="0" fontId="76" fillId="0" borderId="13" xfId="0" applyNumberFormat="1" applyFont="1" applyBorder="1" applyAlignment="1">
      <alignment vertical="top" wrapText="1"/>
    </xf>
    <xf numFmtId="0" fontId="21" fillId="10" borderId="10" xfId="53" applyFont="1" applyFill="1" applyBorder="1" applyAlignment="1">
      <alignment horizontal="center"/>
      <protection/>
    </xf>
    <xf numFmtId="0" fontId="5" fillId="33" borderId="14" xfId="53" applyNumberFormat="1" applyFont="1" applyFill="1" applyBorder="1" applyAlignment="1">
      <alignment horizontal="center" vertical="center"/>
      <protection/>
    </xf>
    <xf numFmtId="0" fontId="11" fillId="39" borderId="10" xfId="53" applyFont="1" applyFill="1" applyBorder="1" applyAlignment="1">
      <alignment horizontal="center" vertical="center"/>
      <protection/>
    </xf>
    <xf numFmtId="0" fontId="5" fillId="39" borderId="10" xfId="0" applyNumberFormat="1" applyFont="1" applyFill="1" applyBorder="1" applyAlignment="1">
      <alignment horizontal="left" vertical="center" wrapText="1"/>
    </xf>
    <xf numFmtId="0" fontId="5" fillId="39" borderId="10" xfId="53" applyFont="1" applyFill="1" applyBorder="1" applyAlignment="1">
      <alignment horizontal="center" vertical="top" wrapText="1"/>
      <protection/>
    </xf>
    <xf numFmtId="0" fontId="8" fillId="39" borderId="12" xfId="53" applyFont="1" applyFill="1" applyBorder="1" applyAlignment="1">
      <alignment horizontal="center" wrapText="1"/>
      <protection/>
    </xf>
    <xf numFmtId="164" fontId="21" fillId="39" borderId="10" xfId="53" applyNumberFormat="1" applyFont="1" applyFill="1" applyBorder="1" applyAlignment="1">
      <alignment horizontal="center" vertical="center"/>
      <protection/>
    </xf>
    <xf numFmtId="0" fontId="5" fillId="37" borderId="15" xfId="0" applyFont="1" applyFill="1" applyBorder="1" applyAlignment="1">
      <alignment horizontal="center" wrapText="1"/>
    </xf>
    <xf numFmtId="0" fontId="76" fillId="37" borderId="15" xfId="0" applyFont="1" applyFill="1" applyBorder="1" applyAlignment="1">
      <alignment horizontal="center"/>
    </xf>
    <xf numFmtId="0" fontId="8" fillId="10" borderId="12" xfId="53" applyFont="1" applyFill="1" applyBorder="1" applyAlignment="1">
      <alignment horizontal="center" vertical="center" wrapText="1"/>
      <protection/>
    </xf>
    <xf numFmtId="0" fontId="5" fillId="0" borderId="11" xfId="0" applyNumberFormat="1" applyFont="1" applyBorder="1" applyAlignment="1">
      <alignment vertical="center" wrapText="1"/>
    </xf>
    <xf numFmtId="0" fontId="1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5" fillId="0" borderId="13" xfId="0" applyNumberFormat="1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11" fillId="0" borderId="13" xfId="53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8" fillId="36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4" fontId="20" fillId="39" borderId="10" xfId="53" applyNumberFormat="1" applyFont="1" applyFill="1" applyBorder="1" applyAlignment="1">
      <alignment horizontal="center" vertical="center"/>
      <protection/>
    </xf>
    <xf numFmtId="0" fontId="18" fillId="39" borderId="10" xfId="53" applyNumberFormat="1" applyFont="1" applyFill="1" applyBorder="1" applyAlignment="1">
      <alignment horizontal="center" vertical="center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164" fontId="8" fillId="39" borderId="15" xfId="53" applyNumberFormat="1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/>
      <protection/>
    </xf>
    <xf numFmtId="0" fontId="80" fillId="35" borderId="14" xfId="42" applyFont="1" applyFill="1" applyBorder="1" applyAlignment="1">
      <alignment horizontal="center" vertical="center" wrapText="1"/>
    </xf>
    <xf numFmtId="0" fontId="80" fillId="10" borderId="14" xfId="42" applyFont="1" applyFill="1" applyBorder="1" applyAlignment="1">
      <alignment horizontal="center" vertical="center" wrapText="1"/>
    </xf>
    <xf numFmtId="0" fontId="8" fillId="35" borderId="17" xfId="53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 horizontal="center"/>
      <protection/>
    </xf>
    <xf numFmtId="0" fontId="8" fillId="0" borderId="17" xfId="53" applyFont="1" applyBorder="1" applyAlignment="1">
      <alignment horizontal="center" vertical="center"/>
      <protection/>
    </xf>
    <xf numFmtId="0" fontId="8" fillId="0" borderId="24" xfId="53" applyFont="1" applyBorder="1" applyAlignment="1">
      <alignment horizontal="center" vertical="center"/>
      <protection/>
    </xf>
    <xf numFmtId="0" fontId="8" fillId="0" borderId="18" xfId="53" applyFont="1" applyBorder="1" applyAlignment="1">
      <alignment horizontal="center"/>
      <protection/>
    </xf>
    <xf numFmtId="0" fontId="8" fillId="33" borderId="18" xfId="53" applyFont="1" applyFill="1" applyBorder="1" applyAlignment="1">
      <alignment horizontal="center"/>
      <protection/>
    </xf>
    <xf numFmtId="164" fontId="8" fillId="39" borderId="18" xfId="53" applyNumberFormat="1" applyFont="1" applyFill="1" applyBorder="1" applyAlignment="1">
      <alignment horizontal="center" vertical="center"/>
      <protection/>
    </xf>
    <xf numFmtId="164" fontId="8" fillId="36" borderId="18" xfId="53" applyNumberFormat="1" applyFont="1" applyFill="1" applyBorder="1" applyAlignment="1">
      <alignment horizontal="center" vertical="center"/>
      <protection/>
    </xf>
    <xf numFmtId="0" fontId="8" fillId="10" borderId="18" xfId="53" applyFont="1" applyFill="1" applyBorder="1" applyAlignment="1">
      <alignment horizontal="center" wrapText="1"/>
      <protection/>
    </xf>
    <xf numFmtId="0" fontId="8" fillId="0" borderId="17" xfId="53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>
      <alignment vertical="center"/>
      <protection/>
    </xf>
    <xf numFmtId="0" fontId="8" fillId="0" borderId="17" xfId="53" applyFont="1" applyFill="1" applyBorder="1" applyAlignment="1">
      <alignment vertical="center"/>
      <protection/>
    </xf>
    <xf numFmtId="0" fontId="8" fillId="36" borderId="18" xfId="53" applyFont="1" applyFill="1" applyBorder="1" applyAlignment="1">
      <alignment horizontal="center" vertical="center" wrapText="1"/>
      <protection/>
    </xf>
    <xf numFmtId="164" fontId="8" fillId="0" borderId="18" xfId="53" applyNumberFormat="1" applyFont="1" applyFill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/>
    </xf>
    <xf numFmtId="0" fontId="29" fillId="10" borderId="10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30" fillId="0" borderId="10" xfId="53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/>
    </xf>
    <xf numFmtId="0" fontId="33" fillId="10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63" fillId="35" borderId="12" xfId="42" applyFill="1" applyBorder="1" applyAlignment="1">
      <alignment horizontal="center" vertical="center" wrapText="1"/>
    </xf>
    <xf numFmtId="0" fontId="34" fillId="0" borderId="10" xfId="53" applyFont="1" applyFill="1" applyBorder="1" applyAlignment="1">
      <alignment horizontal="center" vertical="center" wrapText="1"/>
      <protection/>
    </xf>
    <xf numFmtId="0" fontId="8" fillId="35" borderId="26" xfId="53" applyFont="1" applyFill="1" applyBorder="1" applyAlignment="1">
      <alignment horizontal="center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33" fillId="39" borderId="10" xfId="0" applyFont="1" applyFill="1" applyBorder="1" applyAlignment="1">
      <alignment horizontal="center" vertical="center"/>
    </xf>
    <xf numFmtId="164" fontId="22" fillId="35" borderId="12" xfId="53" applyNumberFormat="1" applyFont="1" applyFill="1" applyBorder="1" applyAlignment="1">
      <alignment horizontal="center" vertical="center"/>
      <protection/>
    </xf>
    <xf numFmtId="0" fontId="23" fillId="35" borderId="12" xfId="53" applyNumberFormat="1" applyFont="1" applyFill="1" applyBorder="1" applyAlignment="1">
      <alignment horizontal="center" vertical="center"/>
      <protection/>
    </xf>
    <xf numFmtId="0" fontId="33" fillId="0" borderId="13" xfId="0" applyFont="1" applyBorder="1" applyAlignment="1">
      <alignment horizontal="center" vertical="center"/>
    </xf>
    <xf numFmtId="0" fontId="63" fillId="35" borderId="10" xfId="42" applyFill="1" applyBorder="1" applyAlignment="1">
      <alignment horizontal="center" vertical="center" wrapText="1"/>
    </xf>
    <xf numFmtId="0" fontId="8" fillId="35" borderId="27" xfId="53" applyFont="1" applyFill="1" applyBorder="1" applyAlignment="1">
      <alignment horizontal="center"/>
      <protection/>
    </xf>
    <xf numFmtId="3" fontId="19" fillId="0" borderId="28" xfId="53" applyNumberFormat="1" applyFont="1" applyFill="1" applyBorder="1" applyAlignment="1">
      <alignment horizontal="center" vertical="center"/>
      <protection/>
    </xf>
    <xf numFmtId="3" fontId="8" fillId="35" borderId="28" xfId="53" applyNumberFormat="1" applyFont="1" applyFill="1" applyBorder="1" applyAlignment="1">
      <alignment horizontal="center"/>
      <protection/>
    </xf>
    <xf numFmtId="0" fontId="7" fillId="35" borderId="28" xfId="53" applyNumberFormat="1" applyFont="1" applyFill="1" applyBorder="1" applyAlignment="1">
      <alignment horizontal="center"/>
      <protection/>
    </xf>
    <xf numFmtId="3" fontId="19" fillId="10" borderId="28" xfId="53" applyNumberFormat="1" applyFont="1" applyFill="1" applyBorder="1" applyAlignment="1">
      <alignment horizontal="center" vertical="center"/>
      <protection/>
    </xf>
    <xf numFmtId="0" fontId="7" fillId="35" borderId="28" xfId="53" applyNumberFormat="1" applyFont="1" applyFill="1" applyBorder="1" applyAlignment="1">
      <alignment horizontal="center" vertical="center"/>
      <protection/>
    </xf>
    <xf numFmtId="3" fontId="19" fillId="35" borderId="28" xfId="53" applyNumberFormat="1" applyFont="1" applyFill="1" applyBorder="1" applyAlignment="1">
      <alignment horizontal="center" vertical="center"/>
      <protection/>
    </xf>
    <xf numFmtId="0" fontId="23" fillId="35" borderId="28" xfId="53" applyNumberFormat="1" applyFont="1" applyFill="1" applyBorder="1" applyAlignment="1">
      <alignment horizontal="center" vertical="center"/>
      <protection/>
    </xf>
    <xf numFmtId="3" fontId="19" fillId="10" borderId="28" xfId="53" applyNumberFormat="1" applyFont="1" applyFill="1" applyBorder="1" applyAlignment="1">
      <alignment horizontal="center" vertical="center" wrapText="1"/>
      <protection/>
    </xf>
    <xf numFmtId="3" fontId="19" fillId="0" borderId="29" xfId="53" applyNumberFormat="1" applyFont="1" applyFill="1" applyBorder="1" applyAlignment="1">
      <alignment horizontal="center" vertical="center"/>
      <protection/>
    </xf>
    <xf numFmtId="3" fontId="19" fillId="10" borderId="28" xfId="53" applyNumberFormat="1" applyFont="1" applyFill="1" applyBorder="1" applyAlignment="1">
      <alignment horizontal="center" vertical="center" wrapText="1"/>
      <protection/>
    </xf>
    <xf numFmtId="3" fontId="19" fillId="10" borderId="28" xfId="53" applyNumberFormat="1" applyFont="1" applyFill="1" applyBorder="1" applyAlignment="1">
      <alignment horizontal="center" vertical="center"/>
      <protection/>
    </xf>
    <xf numFmtId="0" fontId="8" fillId="36" borderId="18" xfId="53" applyFont="1" applyFill="1" applyBorder="1" applyAlignment="1">
      <alignment horizontal="center"/>
      <protection/>
    </xf>
    <xf numFmtId="4" fontId="11" fillId="0" borderId="30" xfId="53" applyNumberFormat="1" applyFont="1" applyFill="1" applyBorder="1" applyAlignment="1">
      <alignment horizontal="center" vertical="center" wrapText="1"/>
      <protection/>
    </xf>
    <xf numFmtId="3" fontId="19" fillId="35" borderId="10" xfId="53" applyNumberFormat="1" applyFont="1" applyFill="1" applyBorder="1" applyAlignment="1">
      <alignment horizontal="center" vertical="center"/>
      <protection/>
    </xf>
    <xf numFmtId="3" fontId="19" fillId="0" borderId="31" xfId="53" applyNumberFormat="1" applyFont="1" applyFill="1" applyBorder="1" applyAlignment="1">
      <alignment horizontal="center" vertical="center"/>
      <protection/>
    </xf>
    <xf numFmtId="3" fontId="19" fillId="35" borderId="31" xfId="53" applyNumberFormat="1" applyFont="1" applyFill="1" applyBorder="1" applyAlignment="1">
      <alignment horizontal="center" vertical="center"/>
      <protection/>
    </xf>
    <xf numFmtId="3" fontId="19" fillId="0" borderId="31" xfId="53" applyNumberFormat="1" applyFont="1" applyBorder="1" applyAlignment="1">
      <alignment horizontal="center" vertical="center"/>
      <protection/>
    </xf>
    <xf numFmtId="3" fontId="19" fillId="33" borderId="31" xfId="53" applyNumberFormat="1" applyFont="1" applyFill="1" applyBorder="1" applyAlignment="1">
      <alignment horizontal="center" vertical="center"/>
      <protection/>
    </xf>
    <xf numFmtId="3" fontId="19" fillId="10" borderId="31" xfId="53" applyNumberFormat="1" applyFont="1" applyFill="1" applyBorder="1" applyAlignment="1">
      <alignment horizontal="center" vertical="center"/>
      <protection/>
    </xf>
    <xf numFmtId="3" fontId="19" fillId="10" borderId="31" xfId="53" applyNumberFormat="1" applyFont="1" applyFill="1" applyBorder="1" applyAlignment="1">
      <alignment horizontal="center" vertical="center" wrapText="1"/>
      <protection/>
    </xf>
    <xf numFmtId="3" fontId="19" fillId="39" borderId="28" xfId="53" applyNumberFormat="1" applyFont="1" applyFill="1" applyBorder="1" applyAlignment="1">
      <alignment horizontal="center" vertical="center"/>
      <protection/>
    </xf>
    <xf numFmtId="3" fontId="19" fillId="39" borderId="10" xfId="53" applyNumberFormat="1" applyFont="1" applyFill="1" applyBorder="1" applyAlignment="1">
      <alignment horizontal="center" vertical="center"/>
      <protection/>
    </xf>
    <xf numFmtId="3" fontId="19" fillId="39" borderId="10" xfId="0" applyNumberFormat="1" applyFont="1" applyFill="1" applyBorder="1" applyAlignment="1">
      <alignment horizontal="center"/>
    </xf>
    <xf numFmtId="3" fontId="19" fillId="39" borderId="28" xfId="60" applyNumberFormat="1" applyFont="1" applyFill="1" applyBorder="1" applyAlignment="1">
      <alignment horizontal="center" vertical="center"/>
    </xf>
    <xf numFmtId="3" fontId="79" fillId="0" borderId="32" xfId="53" applyNumberFormat="1" applyFont="1" applyFill="1" applyBorder="1" applyAlignment="1">
      <alignment horizontal="center" vertical="center" wrapText="1"/>
      <protection/>
    </xf>
    <xf numFmtId="3" fontId="11" fillId="39" borderId="20" xfId="53" applyNumberFormat="1" applyFont="1" applyFill="1" applyBorder="1" applyAlignment="1">
      <alignment horizontal="center" vertical="center"/>
      <protection/>
    </xf>
    <xf numFmtId="0" fontId="33" fillId="0" borderId="0" xfId="53" applyFont="1" applyAlignment="1">
      <alignment horizontal="center" vertical="center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0" fontId="8" fillId="36" borderId="23" xfId="53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/>
      <protection/>
    </xf>
    <xf numFmtId="0" fontId="5" fillId="0" borderId="13" xfId="0" applyFont="1" applyBorder="1" applyAlignment="1">
      <alignment horizontal="center"/>
    </xf>
    <xf numFmtId="164" fontId="8" fillId="36" borderId="14" xfId="53" applyNumberFormat="1" applyFont="1" applyFill="1" applyBorder="1" applyAlignment="1">
      <alignment horizontal="center" vertical="center"/>
      <protection/>
    </xf>
    <xf numFmtId="164" fontId="79" fillId="36" borderId="12" xfId="53" applyNumberFormat="1" applyFont="1" applyFill="1" applyBorder="1" applyAlignment="1">
      <alignment horizontal="center" vertical="center"/>
      <protection/>
    </xf>
    <xf numFmtId="0" fontId="63" fillId="0" borderId="10" xfId="42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5" fillId="33" borderId="13" xfId="53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/>
      <protection/>
    </xf>
    <xf numFmtId="0" fontId="8" fillId="36" borderId="11" xfId="53" applyFont="1" applyFill="1" applyBorder="1" applyAlignment="1">
      <alignment horizontal="center" vertical="center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8" fillId="36" borderId="33" xfId="53" applyFont="1" applyFill="1" applyBorder="1" applyAlignment="1">
      <alignment horizontal="center" vertical="center"/>
      <protection/>
    </xf>
    <xf numFmtId="3" fontId="22" fillId="0" borderId="21" xfId="53" applyNumberFormat="1" applyFont="1" applyFill="1" applyBorder="1" applyAlignment="1">
      <alignment horizontal="center" vertical="center" wrapText="1"/>
      <protection/>
    </xf>
    <xf numFmtId="3" fontId="37" fillId="0" borderId="21" xfId="53" applyNumberFormat="1" applyFont="1" applyBorder="1" applyAlignment="1">
      <alignment horizontal="center" vertical="center" wrapText="1"/>
      <protection/>
    </xf>
    <xf numFmtId="4" fontId="11" fillId="0" borderId="34" xfId="53" applyNumberFormat="1" applyFont="1" applyFill="1" applyBorder="1" applyAlignment="1">
      <alignment horizontal="center" vertical="center" wrapText="1"/>
      <protection/>
    </xf>
    <xf numFmtId="4" fontId="11" fillId="0" borderId="34" xfId="53" applyNumberFormat="1" applyFont="1" applyFill="1" applyBorder="1" applyAlignment="1">
      <alignment horizontal="center" vertical="center" wrapText="1"/>
      <protection/>
    </xf>
    <xf numFmtId="0" fontId="11" fillId="0" borderId="13" xfId="53" applyNumberFormat="1" applyFont="1" applyFill="1" applyBorder="1" applyAlignment="1">
      <alignment horizontal="left" vertical="center" wrapText="1"/>
      <protection/>
    </xf>
    <xf numFmtId="0" fontId="11" fillId="0" borderId="11" xfId="53" applyNumberFormat="1" applyFont="1" applyFill="1" applyBorder="1" applyAlignment="1">
      <alignment horizontal="left" vertical="center" wrapText="1"/>
      <protection/>
    </xf>
    <xf numFmtId="4" fontId="11" fillId="0" borderId="13" xfId="53" applyNumberFormat="1" applyFont="1" applyFill="1" applyBorder="1" applyAlignment="1">
      <alignment horizontal="center" vertical="center"/>
      <protection/>
    </xf>
    <xf numFmtId="4" fontId="11" fillId="0" borderId="11" xfId="53" applyNumberFormat="1" applyFont="1" applyFill="1" applyBorder="1" applyAlignment="1">
      <alignment horizontal="center" vertical="center"/>
      <protection/>
    </xf>
    <xf numFmtId="0" fontId="11" fillId="33" borderId="0" xfId="53" applyFont="1" applyFill="1" applyBorder="1" applyAlignment="1">
      <alignment horizontal="center" wrapText="1" shrinkToFit="1"/>
      <protection/>
    </xf>
    <xf numFmtId="3" fontId="11" fillId="0" borderId="12" xfId="53" applyNumberFormat="1" applyFont="1" applyFill="1" applyBorder="1" applyAlignment="1">
      <alignment horizontal="center" vertical="center" wrapText="1"/>
      <protection/>
    </xf>
    <xf numFmtId="3" fontId="11" fillId="0" borderId="18" xfId="53" applyNumberFormat="1" applyFont="1" applyFill="1" applyBorder="1" applyAlignment="1">
      <alignment horizontal="center" vertical="center" wrapText="1"/>
      <protection/>
    </xf>
    <xf numFmtId="3" fontId="11" fillId="0" borderId="17" xfId="53" applyNumberFormat="1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left" vertical="center" wrapText="1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0" fontId="8" fillId="0" borderId="25" xfId="53" applyFont="1" applyBorder="1" applyAlignment="1">
      <alignment horizontal="center"/>
      <protection/>
    </xf>
    <xf numFmtId="0" fontId="8" fillId="0" borderId="24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 wrapText="1" shrinkToFit="1"/>
      <protection/>
    </xf>
    <xf numFmtId="4" fontId="11" fillId="0" borderId="10" xfId="53" applyNumberFormat="1" applyFont="1" applyBorder="1" applyAlignment="1">
      <alignment horizontal="center" vertical="center"/>
      <protection/>
    </xf>
    <xf numFmtId="0" fontId="11" fillId="0" borderId="13" xfId="53" applyFont="1" applyBorder="1" applyAlignment="1">
      <alignment horizontal="left" vertical="center" wrapText="1"/>
      <protection/>
    </xf>
    <xf numFmtId="0" fontId="11" fillId="0" borderId="11" xfId="53" applyFont="1" applyBorder="1" applyAlignment="1">
      <alignment horizontal="left" vertical="center" wrapText="1"/>
      <protection/>
    </xf>
    <xf numFmtId="0" fontId="5" fillId="0" borderId="13" xfId="53" applyFont="1" applyBorder="1" applyAlignment="1">
      <alignment horizontal="left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8" fillId="0" borderId="25" xfId="53" applyFont="1" applyFill="1" applyBorder="1" applyAlignment="1">
      <alignment horizontal="center"/>
      <protection/>
    </xf>
    <xf numFmtId="0" fontId="8" fillId="0" borderId="24" xfId="53" applyFont="1" applyFill="1" applyBorder="1" applyAlignment="1">
      <alignment horizontal="center"/>
      <protection/>
    </xf>
    <xf numFmtId="3" fontId="11" fillId="0" borderId="10" xfId="53" applyNumberFormat="1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left" vertical="center" wrapText="1"/>
      <protection/>
    </xf>
    <xf numFmtId="0" fontId="5" fillId="33" borderId="11" xfId="53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wrapText="1"/>
    </xf>
    <xf numFmtId="0" fontId="8" fillId="0" borderId="23" xfId="53" applyFont="1" applyFill="1" applyBorder="1" applyAlignment="1">
      <alignment horizontal="center" vertical="center"/>
      <protection/>
    </xf>
    <xf numFmtId="0" fontId="8" fillId="0" borderId="33" xfId="53" applyFont="1" applyFill="1" applyBorder="1" applyAlignment="1">
      <alignment horizontal="center" vertical="center"/>
      <protection/>
    </xf>
    <xf numFmtId="0" fontId="8" fillId="0" borderId="25" xfId="53" applyFont="1" applyFill="1" applyBorder="1" applyAlignment="1">
      <alignment horizontal="center" vertical="center"/>
      <protection/>
    </xf>
    <xf numFmtId="0" fontId="8" fillId="0" borderId="24" xfId="53" applyFont="1" applyFill="1" applyBorder="1" applyAlignment="1">
      <alignment horizontal="center" vertical="center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33" borderId="13" xfId="53" applyFont="1" applyFill="1" applyBorder="1" applyAlignment="1">
      <alignment horizontal="center" vertical="top" wrapText="1"/>
      <protection/>
    </xf>
    <xf numFmtId="0" fontId="5" fillId="33" borderId="11" xfId="53" applyFont="1" applyFill="1" applyBorder="1" applyAlignment="1">
      <alignment horizontal="center" vertical="top" wrapText="1"/>
      <protection/>
    </xf>
    <xf numFmtId="3" fontId="11" fillId="0" borderId="35" xfId="53" applyNumberFormat="1" applyFont="1" applyFill="1" applyBorder="1" applyAlignment="1">
      <alignment horizontal="center" vertical="center" wrapText="1"/>
      <protection/>
    </xf>
    <xf numFmtId="3" fontId="11" fillId="0" borderId="36" xfId="53" applyNumberFormat="1" applyFont="1" applyFill="1" applyBorder="1" applyAlignment="1">
      <alignment horizontal="center" vertical="center" wrapText="1"/>
      <protection/>
    </xf>
    <xf numFmtId="3" fontId="11" fillId="0" borderId="37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пия Прай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Relationship Id="rId3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0</xdr:rowOff>
    </xdr:from>
    <xdr:to>
      <xdr:col>3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428875" y="0"/>
          <a:ext cx="6762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04775" y="0"/>
          <a:ext cx="2324100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3</xdr:col>
      <xdr:colOff>1733550</xdr:colOff>
      <xdr:row>42</xdr:row>
      <xdr:rowOff>0</xdr:rowOff>
    </xdr:from>
    <xdr:to>
      <xdr:col>3</xdr:col>
      <xdr:colOff>2247900</xdr:colOff>
      <xdr:row>42</xdr:row>
      <xdr:rowOff>0</xdr:rowOff>
    </xdr:to>
    <xdr:sp>
      <xdr:nvSpPr>
        <xdr:cNvPr id="3" name="Rectangle 48"/>
        <xdr:cNvSpPr>
          <a:spLocks/>
        </xdr:cNvSpPr>
      </xdr:nvSpPr>
      <xdr:spPr>
        <a:xfrm>
          <a:off x="3629025" y="15554325"/>
          <a:ext cx="514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469</xdr:row>
      <xdr:rowOff>0</xdr:rowOff>
    </xdr:from>
    <xdr:to>
      <xdr:col>8</xdr:col>
      <xdr:colOff>828675</xdr:colOff>
      <xdr:row>498</xdr:row>
      <xdr:rowOff>190500</xdr:rowOff>
    </xdr:to>
    <xdr:sp>
      <xdr:nvSpPr>
        <xdr:cNvPr id="4" name="Text Box 232"/>
        <xdr:cNvSpPr txBox="1">
          <a:spLocks noChangeArrowheads="1"/>
        </xdr:cNvSpPr>
      </xdr:nvSpPr>
      <xdr:spPr>
        <a:xfrm>
          <a:off x="104775" y="173269275"/>
          <a:ext cx="10182225" cy="5991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А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съемный на двух болтах шар, грузоподъемность 1500 кг.             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 шар, грузоподъемность 1500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Е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съемный, на гайке, грузоподъемностью 1500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съемный, кованый шар с 2 отверстиями,  грузоподъемность 3500 кг.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съемный, кованный шар с 4 отверстиями  грузоподъемность 3500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универсальный, с 4 отверстиями  грузоподъемностью 3500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 шар на двух болтах, грузоподъумность 2000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AK41 »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вертикальная быстросъемная система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»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вертикальная быстросъемная система.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HB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хетчбек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 truck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минигрузовик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minivan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минивэн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minibus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микроавтобус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pick-up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пикап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sedan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седан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truck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грузовик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фургон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wagon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универсал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x4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внедорожник
</a:t>
          </a:r>
        </a:p>
      </xdr:txBody>
    </xdr:sp>
    <xdr:clientData/>
  </xdr:twoCellAnchor>
  <xdr:twoCellAnchor>
    <xdr:from>
      <xdr:col>2</xdr:col>
      <xdr:colOff>838200</xdr:colOff>
      <xdr:row>64</xdr:row>
      <xdr:rowOff>0</xdr:rowOff>
    </xdr:from>
    <xdr:to>
      <xdr:col>2</xdr:col>
      <xdr:colOff>838200</xdr:colOff>
      <xdr:row>66</xdr:row>
      <xdr:rowOff>0</xdr:rowOff>
    </xdr:to>
    <xdr:sp>
      <xdr:nvSpPr>
        <xdr:cNvPr id="5" name="Rectangle 236"/>
        <xdr:cNvSpPr>
          <a:spLocks/>
        </xdr:cNvSpPr>
      </xdr:nvSpPr>
      <xdr:spPr>
        <a:xfrm>
          <a:off x="1895475" y="23498175"/>
          <a:ext cx="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</xdr:row>
      <xdr:rowOff>104775</xdr:rowOff>
    </xdr:from>
    <xdr:to>
      <xdr:col>2</xdr:col>
      <xdr:colOff>609600</xdr:colOff>
      <xdr:row>1</xdr:row>
      <xdr:rowOff>419100</xdr:rowOff>
    </xdr:to>
    <xdr:pic>
      <xdr:nvPicPr>
        <xdr:cNvPr id="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390525"/>
          <a:ext cx="285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1</xdr:row>
      <xdr:rowOff>161925</xdr:rowOff>
    </xdr:from>
    <xdr:to>
      <xdr:col>7</xdr:col>
      <xdr:colOff>581025</xdr:colOff>
      <xdr:row>1</xdr:row>
      <xdr:rowOff>390525</xdr:rowOff>
    </xdr:to>
    <xdr:pic>
      <xdr:nvPicPr>
        <xdr:cNvPr id="7" name="Picture 2025" descr="PICTO-BO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44767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1</xdr:row>
      <xdr:rowOff>104775</xdr:rowOff>
    </xdr:from>
    <xdr:to>
      <xdr:col>9</xdr:col>
      <xdr:colOff>723900</xdr:colOff>
      <xdr:row>1</xdr:row>
      <xdr:rowOff>466725</xdr:rowOff>
    </xdr:to>
    <xdr:pic>
      <xdr:nvPicPr>
        <xdr:cNvPr id="8" name="Picture 250"/>
        <xdr:cNvPicPr preferRelativeResize="1">
          <a:picLocks noChangeAspect="1"/>
        </xdr:cNvPicPr>
      </xdr:nvPicPr>
      <xdr:blipFill>
        <a:blip r:embed="rId3"/>
        <a:srcRect l="74154" t="5442" r="19465" b="90043"/>
        <a:stretch>
          <a:fillRect/>
        </a:stretch>
      </xdr:blipFill>
      <xdr:spPr>
        <a:xfrm>
          <a:off x="10763250" y="390525"/>
          <a:ext cx="352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466725</xdr:colOff>
      <xdr:row>1</xdr:row>
      <xdr:rowOff>85725</xdr:rowOff>
    </xdr:from>
    <xdr:to>
      <xdr:col>10</xdr:col>
      <xdr:colOff>752475</xdr:colOff>
      <xdr:row>1</xdr:row>
      <xdr:rowOff>381000</xdr:rowOff>
    </xdr:to>
    <xdr:sp>
      <xdr:nvSpPr>
        <xdr:cNvPr id="9" name="AutoShape 260"/>
        <xdr:cNvSpPr>
          <a:spLocks/>
        </xdr:cNvSpPr>
      </xdr:nvSpPr>
      <xdr:spPr>
        <a:xfrm>
          <a:off x="12106275" y="371475"/>
          <a:ext cx="285750" cy="295275"/>
        </a:xfrm>
        <a:prstGeom prst="lightningBol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465</xdr:row>
      <xdr:rowOff>0</xdr:rowOff>
    </xdr:from>
    <xdr:to>
      <xdr:col>2</xdr:col>
      <xdr:colOff>838200</xdr:colOff>
      <xdr:row>467</xdr:row>
      <xdr:rowOff>0</xdr:rowOff>
    </xdr:to>
    <xdr:sp>
      <xdr:nvSpPr>
        <xdr:cNvPr id="10" name="Rectangle 236"/>
        <xdr:cNvSpPr>
          <a:spLocks/>
        </xdr:cNvSpPr>
      </xdr:nvSpPr>
      <xdr:spPr>
        <a:xfrm>
          <a:off x="1895475" y="171897675"/>
          <a:ext cx="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866775</xdr:colOff>
      <xdr:row>1</xdr:row>
      <xdr:rowOff>428625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4"/>
        <a:srcRect l="2568" t="17185" r="1316" b="4743"/>
        <a:stretch>
          <a:fillRect/>
        </a:stretch>
      </xdr:blipFill>
      <xdr:spPr>
        <a:xfrm>
          <a:off x="152400" y="361950"/>
          <a:ext cx="819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0</xdr:row>
      <xdr:rowOff>0</xdr:rowOff>
    </xdr:from>
    <xdr:to>
      <xdr:col>3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2162175" y="0"/>
          <a:ext cx="676275" cy="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28575</xdr:colOff>
      <xdr:row>50</xdr:row>
      <xdr:rowOff>76200</xdr:rowOff>
    </xdr:from>
    <xdr:to>
      <xdr:col>10</xdr:col>
      <xdr:colOff>1247775</xdr:colOff>
      <xdr:row>78</xdr:row>
      <xdr:rowOff>38100</xdr:rowOff>
    </xdr:to>
    <xdr:sp>
      <xdr:nvSpPr>
        <xdr:cNvPr id="2" name="Text Box 24"/>
        <xdr:cNvSpPr txBox="1">
          <a:spLocks noChangeArrowheads="1"/>
        </xdr:cNvSpPr>
      </xdr:nvSpPr>
      <xdr:spPr>
        <a:xfrm>
          <a:off x="85725" y="18745200"/>
          <a:ext cx="9915525" cy="5762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 на двух болтах шар, грузоподъемность 1500 кг.             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съемный, на гайке, грузоподъемностью 1200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съемный, кованый шар с 2 отверстиями,  грузоподъемность 3500 кг.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сварной шар, грузоподъемность 1500 кг.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 шар на двух болтах, грузоподъумность 2000 кг.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coupe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 –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купе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HB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»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хетчбек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 truck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» –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минигрузовик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minivan » –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минивэн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minibus » –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микроавтобус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pick-up » –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пикап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sedan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седан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truck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грузовик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фургон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wagon »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универсал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x4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внедорожник
</a:t>
          </a:r>
        </a:p>
      </xdr:txBody>
    </xdr:sp>
    <xdr:clientData/>
  </xdr:twoCellAnchor>
  <xdr:twoCellAnchor>
    <xdr:from>
      <xdr:col>2</xdr:col>
      <xdr:colOff>152400</xdr:colOff>
      <xdr:row>1</xdr:row>
      <xdr:rowOff>85725</xdr:rowOff>
    </xdr:from>
    <xdr:to>
      <xdr:col>2</xdr:col>
      <xdr:colOff>638175</xdr:colOff>
      <xdr:row>1</xdr:row>
      <xdr:rowOff>409575</xdr:rowOff>
    </xdr:to>
    <xdr:pic>
      <xdr:nvPicPr>
        <xdr:cNvPr id="3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342900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</xdr:row>
      <xdr:rowOff>28575</xdr:rowOff>
    </xdr:from>
    <xdr:to>
      <xdr:col>8</xdr:col>
      <xdr:colOff>819150</xdr:colOff>
      <xdr:row>2</xdr:row>
      <xdr:rowOff>57150</xdr:rowOff>
    </xdr:to>
    <xdr:pic>
      <xdr:nvPicPr>
        <xdr:cNvPr id="4" name="Picture 53"/>
        <xdr:cNvPicPr preferRelativeResize="1">
          <a:picLocks noChangeAspect="1"/>
        </xdr:cNvPicPr>
      </xdr:nvPicPr>
      <xdr:blipFill>
        <a:blip r:embed="rId2"/>
        <a:srcRect l="74154" t="5442" r="19465" b="90043"/>
        <a:stretch>
          <a:fillRect/>
        </a:stretch>
      </xdr:blipFill>
      <xdr:spPr>
        <a:xfrm>
          <a:off x="8753475" y="28575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66675</xdr:rowOff>
    </xdr:from>
    <xdr:to>
      <xdr:col>1</xdr:col>
      <xdr:colOff>800100</xdr:colOff>
      <xdr:row>1</xdr:row>
      <xdr:rowOff>381000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323850"/>
          <a:ext cx="733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</xdr:row>
      <xdr:rowOff>104775</xdr:rowOff>
    </xdr:from>
    <xdr:to>
      <xdr:col>2</xdr:col>
      <xdr:colOff>609600</xdr:colOff>
      <xdr:row>1</xdr:row>
      <xdr:rowOff>419100</xdr:rowOff>
    </xdr:to>
    <xdr:pic>
      <xdr:nvPicPr>
        <xdr:cNvPr id="1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533400"/>
          <a:ext cx="285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371475</xdr:colOff>
      <xdr:row>1</xdr:row>
      <xdr:rowOff>104775</xdr:rowOff>
    </xdr:from>
    <xdr:to>
      <xdr:col>7</xdr:col>
      <xdr:colOff>723900</xdr:colOff>
      <xdr:row>1</xdr:row>
      <xdr:rowOff>447675</xdr:rowOff>
    </xdr:to>
    <xdr:pic>
      <xdr:nvPicPr>
        <xdr:cNvPr id="2" name="Picture 250"/>
        <xdr:cNvPicPr preferRelativeResize="1">
          <a:picLocks noChangeAspect="1"/>
        </xdr:cNvPicPr>
      </xdr:nvPicPr>
      <xdr:blipFill>
        <a:blip r:embed="rId2"/>
        <a:srcRect l="74154" t="5442" r="19465" b="90043"/>
        <a:stretch>
          <a:fillRect/>
        </a:stretch>
      </xdr:blipFill>
      <xdr:spPr>
        <a:xfrm>
          <a:off x="8905875" y="533400"/>
          <a:ext cx="352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1</xdr:row>
      <xdr:rowOff>85725</xdr:rowOff>
    </xdr:from>
    <xdr:to>
      <xdr:col>8</xdr:col>
      <xdr:colOff>752475</xdr:colOff>
      <xdr:row>1</xdr:row>
      <xdr:rowOff>381000</xdr:rowOff>
    </xdr:to>
    <xdr:sp>
      <xdr:nvSpPr>
        <xdr:cNvPr id="3" name="AutoShape 260"/>
        <xdr:cNvSpPr>
          <a:spLocks/>
        </xdr:cNvSpPr>
      </xdr:nvSpPr>
      <xdr:spPr>
        <a:xfrm>
          <a:off x="10248900" y="514350"/>
          <a:ext cx="285750" cy="295275"/>
        </a:xfrm>
        <a:prstGeom prst="lightningBol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</xdr:row>
      <xdr:rowOff>76200</xdr:rowOff>
    </xdr:from>
    <xdr:to>
      <xdr:col>1</xdr:col>
      <xdr:colOff>847725</xdr:colOff>
      <xdr:row>1</xdr:row>
      <xdr:rowOff>428625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3"/>
        <a:srcRect l="2568" t="17185" r="1316" b="4743"/>
        <a:stretch>
          <a:fillRect/>
        </a:stretch>
      </xdr:blipFill>
      <xdr:spPr>
        <a:xfrm>
          <a:off x="114300" y="504825"/>
          <a:ext cx="819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8</xdr:col>
      <xdr:colOff>485775</xdr:colOff>
      <xdr:row>138</xdr:row>
      <xdr:rowOff>114300</xdr:rowOff>
    </xdr:to>
    <xdr:sp>
      <xdr:nvSpPr>
        <xdr:cNvPr id="5" name="Text Box 232"/>
        <xdr:cNvSpPr txBox="1">
          <a:spLocks noChangeArrowheads="1"/>
        </xdr:cNvSpPr>
      </xdr:nvSpPr>
      <xdr:spPr>
        <a:xfrm>
          <a:off x="85725" y="36604575"/>
          <a:ext cx="10182225" cy="7077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Диаметр сцепного шара составляет 50 мм. (в соответствии с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ГОСТ Р 41.55-2005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Пояснения: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ТСУ и аксессуары имеющие формат артикулов: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«1234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-A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»,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«Баф-0000»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производятся на заводе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Bosal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России (Оренбургская область, п. Новоорск)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«123-456»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производятся на заводе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Bosal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 Венгрии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А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съемный на двух болтах шар, грузоподъемность 1500 кг.                                    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 шар, грузоподъемность 1500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Е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съемный, на гайке, грузоподъемностью 1500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съемный, кованый шар с 2 отверстиями,  грузоподъемность 3500 кг.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съемный, кованный шар с 4 отверстиями  грузоподъемность 3500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универсальный, с 4 отверстиями  грузоподъемностью 3500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съемный шар на двух болтах, грузоподъумность 2000 кг.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AK41 »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вертикальная быстросъемная система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ORIS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шара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AK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»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вертикальная быстросъемная система.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HB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хетчбек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 truck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минигрузовик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minivan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минивэн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minibus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микроавтобус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pick-up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пикап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sedan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седан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truck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грузовик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фургон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wagon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универсал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Тип кузова « 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x4 »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–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внедорожник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Оставляем за собой право изменять цены и спецификации на продукцию.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outlinePr summaryRight="0"/>
  </sheetPr>
  <dimension ref="A1:HU630"/>
  <sheetViews>
    <sheetView showGridLines="0" tabSelected="1" zoomScale="60" zoomScaleNormal="60" zoomScaleSheetLayoutView="75" zoomScalePageLayoutView="0" workbookViewId="0" topLeftCell="A1">
      <pane ySplit="3" topLeftCell="A475" activePane="bottomLeft" state="frozen"/>
      <selection pane="topLeft" activeCell="A1" sqref="A1"/>
      <selection pane="bottomLeft" activeCell="R3" sqref="R3"/>
    </sheetView>
  </sheetViews>
  <sheetFormatPr defaultColWidth="8.8515625" defaultRowHeight="12.75"/>
  <cols>
    <col min="1" max="1" width="1.57421875" style="162" customWidth="1"/>
    <col min="2" max="2" width="14.28125" style="48" customWidth="1"/>
    <col min="3" max="3" width="12.57421875" style="48" customWidth="1"/>
    <col min="4" max="4" width="49.8515625" style="378" customWidth="1"/>
    <col min="5" max="5" width="19.57421875" style="6" customWidth="1"/>
    <col min="6" max="6" width="16.421875" style="6" customWidth="1"/>
    <col min="7" max="7" width="15.8515625" style="49" customWidth="1"/>
    <col min="8" max="8" width="11.7109375" style="6" customWidth="1"/>
    <col min="9" max="9" width="14.00390625" style="293" customWidth="1"/>
    <col min="10" max="10" width="18.7109375" style="49" customWidth="1"/>
    <col min="11" max="11" width="21.00390625" style="293" customWidth="1"/>
    <col min="12" max="12" width="20.28125" style="49" customWidth="1"/>
    <col min="13" max="13" width="17.7109375" style="49" hidden="1" customWidth="1"/>
    <col min="14" max="14" width="19.57421875" style="320" customWidth="1"/>
    <col min="15" max="15" width="0.2890625" style="315" customWidth="1"/>
    <col min="16" max="41" width="8.8515625" style="13" customWidth="1"/>
    <col min="42" max="16384" width="8.8515625" style="2" customWidth="1"/>
  </cols>
  <sheetData>
    <row r="1" spans="1:15" s="13" customFormat="1" ht="22.5" customHeight="1">
      <c r="A1" s="19"/>
      <c r="B1" s="586" t="s">
        <v>1474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315"/>
    </row>
    <row r="2" spans="1:41" s="47" customFormat="1" ht="41.25" customHeight="1">
      <c r="A2" s="174"/>
      <c r="B2" s="18"/>
      <c r="C2" s="18"/>
      <c r="D2" s="582" t="s">
        <v>371</v>
      </c>
      <c r="E2" s="125" t="s">
        <v>370</v>
      </c>
      <c r="F2" s="519" t="s">
        <v>1353</v>
      </c>
      <c r="G2" s="584" t="s">
        <v>119</v>
      </c>
      <c r="H2" s="18"/>
      <c r="I2" s="90" t="s">
        <v>152</v>
      </c>
      <c r="J2" s="90"/>
      <c r="K2" s="90"/>
      <c r="L2" s="284" t="s">
        <v>432</v>
      </c>
      <c r="M2" s="587" t="s">
        <v>120</v>
      </c>
      <c r="N2" s="588"/>
      <c r="O2" s="589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</row>
    <row r="3" spans="1:41" s="47" customFormat="1" ht="60" customHeight="1" thickBot="1">
      <c r="A3" s="174"/>
      <c r="B3" s="18" t="s">
        <v>427</v>
      </c>
      <c r="C3" s="18" t="s">
        <v>103</v>
      </c>
      <c r="D3" s="583"/>
      <c r="E3" s="18" t="s">
        <v>107</v>
      </c>
      <c r="F3" s="307" t="s">
        <v>1352</v>
      </c>
      <c r="G3" s="585"/>
      <c r="H3" s="18" t="s">
        <v>153</v>
      </c>
      <c r="I3" s="89" t="s">
        <v>433</v>
      </c>
      <c r="J3" s="89" t="s">
        <v>978</v>
      </c>
      <c r="K3" s="89" t="s">
        <v>428</v>
      </c>
      <c r="L3" s="284" t="s">
        <v>434</v>
      </c>
      <c r="M3" s="581" t="s">
        <v>749</v>
      </c>
      <c r="N3" s="578" t="s">
        <v>1476</v>
      </c>
      <c r="O3" s="389" t="s">
        <v>737</v>
      </c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</row>
    <row r="4" spans="1:41" s="52" customFormat="1" ht="15.75" customHeight="1">
      <c r="A4" s="175"/>
      <c r="B4" s="165"/>
      <c r="C4" s="165"/>
      <c r="D4" s="349" t="s">
        <v>263</v>
      </c>
      <c r="E4" s="176"/>
      <c r="F4" s="176"/>
      <c r="G4" s="169"/>
      <c r="H4" s="176"/>
      <c r="I4" s="166"/>
      <c r="J4" s="169"/>
      <c r="K4" s="166"/>
      <c r="L4" s="181"/>
      <c r="M4" s="532"/>
      <c r="N4" s="384"/>
      <c r="O4" s="385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</row>
    <row r="5" spans="2:41" ht="47.25" customHeight="1">
      <c r="B5" s="18" t="s">
        <v>984</v>
      </c>
      <c r="C5" s="30" t="s">
        <v>106</v>
      </c>
      <c r="D5" s="350" t="s">
        <v>31</v>
      </c>
      <c r="E5" s="24" t="s">
        <v>43</v>
      </c>
      <c r="F5" s="520" t="str">
        <f>HYPERLINK("http://www.bosal-autoflex.ru/instructions1/"&amp;LEFT(B5,4)&amp;MID(B5,6,4)&amp;".pdf","@")</f>
        <v>@</v>
      </c>
      <c r="G5" s="86"/>
      <c r="H5" s="110" t="s">
        <v>177</v>
      </c>
      <c r="I5" s="419"/>
      <c r="J5" s="100" t="s">
        <v>155</v>
      </c>
      <c r="K5" s="100"/>
      <c r="L5" s="118"/>
      <c r="M5" s="533">
        <v>6350</v>
      </c>
      <c r="N5" s="383">
        <v>7940</v>
      </c>
      <c r="O5" s="386">
        <v>6749</v>
      </c>
      <c r="AL5" s="2"/>
      <c r="AM5" s="2"/>
      <c r="AN5" s="2"/>
      <c r="AO5" s="2"/>
    </row>
    <row r="6" spans="1:225" s="3" customFormat="1" ht="63" customHeight="1">
      <c r="A6" s="162"/>
      <c r="B6" s="18" t="s">
        <v>985</v>
      </c>
      <c r="C6" s="30" t="s">
        <v>106</v>
      </c>
      <c r="D6" s="350" t="s">
        <v>261</v>
      </c>
      <c r="E6" s="24" t="s">
        <v>40</v>
      </c>
      <c r="F6" s="520" t="str">
        <f>HYPERLINK("http://www.bosal-autoflex.ru/instructions1/"&amp;LEFT(B6,4)&amp;MID(B6,6,4)&amp;".pdf","@")</f>
        <v>@</v>
      </c>
      <c r="G6" s="86"/>
      <c r="H6" s="111" t="s">
        <v>176</v>
      </c>
      <c r="I6" s="151" t="s">
        <v>152</v>
      </c>
      <c r="J6" s="118" t="s">
        <v>154</v>
      </c>
      <c r="K6" s="118"/>
      <c r="L6" s="118"/>
      <c r="M6" s="533">
        <v>5160</v>
      </c>
      <c r="N6" s="383">
        <v>6450</v>
      </c>
      <c r="O6" s="386">
        <v>5482.5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</row>
    <row r="7" spans="1:225" s="3" customFormat="1" ht="24" customHeight="1">
      <c r="A7" s="162"/>
      <c r="B7" s="307" t="s">
        <v>986</v>
      </c>
      <c r="C7" s="30" t="s">
        <v>106</v>
      </c>
      <c r="D7" s="350" t="s">
        <v>262</v>
      </c>
      <c r="E7" s="24" t="s">
        <v>146</v>
      </c>
      <c r="F7" s="520" t="str">
        <f>HYPERLINK("http://www.bosal-autoflex.ru/instructions1/"&amp;LEFT(B7,4)&amp;MID(B7,6,4)&amp;".pdf","@")</f>
        <v>@</v>
      </c>
      <c r="G7" s="86"/>
      <c r="H7" s="112" t="s">
        <v>241</v>
      </c>
      <c r="I7" s="419"/>
      <c r="J7" s="109" t="s">
        <v>158</v>
      </c>
      <c r="K7" s="109"/>
      <c r="L7" s="103"/>
      <c r="M7" s="533">
        <v>6390</v>
      </c>
      <c r="N7" s="383">
        <v>7990</v>
      </c>
      <c r="O7" s="386">
        <v>6791.5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</row>
    <row r="8" spans="1:225" s="3" customFormat="1" ht="30" customHeight="1">
      <c r="A8" s="162"/>
      <c r="B8" s="307" t="s">
        <v>987</v>
      </c>
      <c r="C8" s="30" t="s">
        <v>106</v>
      </c>
      <c r="D8" s="350" t="s">
        <v>479</v>
      </c>
      <c r="E8" s="24" t="s">
        <v>147</v>
      </c>
      <c r="F8" s="520" t="str">
        <f>HYPERLINK("http://www.bosal-autoflex.ru/instructions1/"&amp;LEFT(B8,4)&amp;MID(B8,6,4)&amp;".pdf","@")</f>
        <v>@</v>
      </c>
      <c r="G8" s="86"/>
      <c r="H8" s="112" t="s">
        <v>179</v>
      </c>
      <c r="I8" s="419"/>
      <c r="J8" s="109" t="s">
        <v>158</v>
      </c>
      <c r="K8" s="109" t="s">
        <v>556</v>
      </c>
      <c r="L8" s="103"/>
      <c r="M8" s="533">
        <v>6070</v>
      </c>
      <c r="N8" s="383">
        <v>7590</v>
      </c>
      <c r="O8" s="386">
        <v>6451.5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</row>
    <row r="9" spans="1:225" s="3" customFormat="1" ht="29.25" customHeight="1">
      <c r="A9" s="162"/>
      <c r="B9" s="307" t="s">
        <v>988</v>
      </c>
      <c r="C9" s="30" t="s">
        <v>106</v>
      </c>
      <c r="D9" s="350" t="s">
        <v>480</v>
      </c>
      <c r="E9" s="24" t="s">
        <v>563</v>
      </c>
      <c r="F9" s="520" t="str">
        <f>HYPERLINK("http://www.bosal-autoflex.ru/instructions1/"&amp;LEFT(B9,4)&amp;MID(B9,6,4)&amp;".pdf","@")</f>
        <v>@</v>
      </c>
      <c r="G9" s="86"/>
      <c r="H9" s="112" t="s">
        <v>205</v>
      </c>
      <c r="I9" s="90" t="s">
        <v>152</v>
      </c>
      <c r="J9" s="109" t="s">
        <v>158</v>
      </c>
      <c r="K9" s="109" t="s">
        <v>555</v>
      </c>
      <c r="L9" s="103"/>
      <c r="M9" s="533">
        <v>6280</v>
      </c>
      <c r="N9" s="383">
        <v>7850</v>
      </c>
      <c r="O9" s="386">
        <v>6672.5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</row>
    <row r="10" spans="1:225" s="3" customFormat="1" ht="27" customHeight="1">
      <c r="A10" s="162"/>
      <c r="B10" s="307" t="s">
        <v>989</v>
      </c>
      <c r="C10" s="30" t="s">
        <v>106</v>
      </c>
      <c r="D10" s="350" t="s">
        <v>667</v>
      </c>
      <c r="E10" s="24" t="s">
        <v>637</v>
      </c>
      <c r="F10" s="520" t="str">
        <f>HYPERLINK("http://www.bosal-autoflex.ru/instructions1/"&amp;LEFT(B10,4)&amp;MID(B10,6,4)&amp;".pdf","@")</f>
        <v>@</v>
      </c>
      <c r="G10" s="443"/>
      <c r="H10" s="112" t="s">
        <v>668</v>
      </c>
      <c r="I10" s="90" t="s">
        <v>152</v>
      </c>
      <c r="J10" s="109" t="s">
        <v>158</v>
      </c>
      <c r="K10" s="109" t="s">
        <v>556</v>
      </c>
      <c r="L10" s="103"/>
      <c r="M10" s="533">
        <v>6280</v>
      </c>
      <c r="N10" s="383">
        <v>7850</v>
      </c>
      <c r="O10" s="386">
        <v>6672.5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</row>
    <row r="11" spans="1:225" s="3" customFormat="1" ht="20.25" customHeight="1">
      <c r="A11" s="162"/>
      <c r="B11" s="165"/>
      <c r="C11" s="165"/>
      <c r="D11" s="349" t="s">
        <v>115</v>
      </c>
      <c r="E11" s="176"/>
      <c r="F11" s="176"/>
      <c r="G11" s="169"/>
      <c r="H11" s="177"/>
      <c r="I11" s="178"/>
      <c r="J11" s="179"/>
      <c r="K11" s="180"/>
      <c r="L11" s="185"/>
      <c r="M11" s="534"/>
      <c r="N11" s="546"/>
      <c r="O11" s="387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</row>
    <row r="12" spans="1:225" s="3" customFormat="1" ht="27">
      <c r="A12" s="162"/>
      <c r="B12" s="307" t="s">
        <v>990</v>
      </c>
      <c r="C12" s="30" t="s">
        <v>46</v>
      </c>
      <c r="D12" s="350" t="s">
        <v>854</v>
      </c>
      <c r="E12" s="24" t="s">
        <v>35</v>
      </c>
      <c r="F12" s="520" t="str">
        <f>HYPERLINK("http://www.bosal-autoflex.ru/instructions1/"&amp;LEFT(B12,4)&amp;MID(B12,6,4)&amp;".pdf","@")</f>
        <v>@</v>
      </c>
      <c r="G12" s="86"/>
      <c r="H12" s="112" t="s">
        <v>193</v>
      </c>
      <c r="I12" s="151"/>
      <c r="J12" s="109" t="s">
        <v>469</v>
      </c>
      <c r="K12" s="289" t="s">
        <v>556</v>
      </c>
      <c r="L12" s="103"/>
      <c r="M12" s="533">
        <v>5190</v>
      </c>
      <c r="N12" s="383">
        <v>6490</v>
      </c>
      <c r="O12" s="386">
        <v>5516.5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</row>
    <row r="13" spans="1:225" s="3" customFormat="1" ht="27">
      <c r="A13" s="162"/>
      <c r="B13" s="307" t="s">
        <v>991</v>
      </c>
      <c r="C13" s="30" t="s">
        <v>106</v>
      </c>
      <c r="D13" s="350" t="s">
        <v>512</v>
      </c>
      <c r="E13" s="24" t="s">
        <v>485</v>
      </c>
      <c r="F13" s="520" t="str">
        <f>HYPERLINK("http://www.bosal-autoflex.ru/instructions1/"&amp;LEFT(B13,4)&amp;MID(B13,6,4)&amp;".pdf","@")</f>
        <v>@</v>
      </c>
      <c r="G13" s="86"/>
      <c r="H13" s="112" t="s">
        <v>215</v>
      </c>
      <c r="I13" s="90" t="s">
        <v>152</v>
      </c>
      <c r="J13" s="109" t="s">
        <v>171</v>
      </c>
      <c r="K13" s="109" t="s">
        <v>556</v>
      </c>
      <c r="L13" s="103"/>
      <c r="M13" s="533">
        <v>7690</v>
      </c>
      <c r="N13" s="383">
        <v>9610</v>
      </c>
      <c r="O13" s="386">
        <v>8168.5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</row>
    <row r="14" spans="1:225" s="3" customFormat="1" ht="21" customHeight="1">
      <c r="A14" s="162"/>
      <c r="B14" s="412" t="s">
        <v>992</v>
      </c>
      <c r="C14" s="30" t="s">
        <v>106</v>
      </c>
      <c r="D14" s="351" t="s">
        <v>511</v>
      </c>
      <c r="E14" s="148" t="s">
        <v>407</v>
      </c>
      <c r="F14" s="520" t="str">
        <f>HYPERLINK("http://www.bosal-autoflex.ru/instructions1/"&amp;LEFT(B14,4)&amp;MID(B14,6,4)&amp;".pdf","@")</f>
        <v>@</v>
      </c>
      <c r="G14" s="78"/>
      <c r="H14" s="113" t="s">
        <v>408</v>
      </c>
      <c r="I14" s="440"/>
      <c r="J14" s="118" t="s">
        <v>158</v>
      </c>
      <c r="K14" s="109" t="s">
        <v>556</v>
      </c>
      <c r="L14" s="104"/>
      <c r="M14" s="533">
        <v>8500</v>
      </c>
      <c r="N14" s="383">
        <v>10630</v>
      </c>
      <c r="O14" s="386">
        <v>9035.5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</row>
    <row r="15" spans="1:225" s="3" customFormat="1" ht="22.5" customHeight="1">
      <c r="A15" s="162"/>
      <c r="B15" s="307" t="s">
        <v>993</v>
      </c>
      <c r="C15" s="30" t="s">
        <v>106</v>
      </c>
      <c r="D15" s="351" t="s">
        <v>511</v>
      </c>
      <c r="E15" s="24" t="s">
        <v>640</v>
      </c>
      <c r="F15" s="520" t="str">
        <f>HYPERLINK("http://www.bosal-autoflex.ru/instructions1/"&amp;LEFT(B15,4)&amp;MID(B15,6,4)&amp;".pdf","@")</f>
        <v>@</v>
      </c>
      <c r="G15" s="86"/>
      <c r="H15" s="112" t="s">
        <v>227</v>
      </c>
      <c r="I15" s="91"/>
      <c r="J15" s="109" t="s">
        <v>171</v>
      </c>
      <c r="K15" s="109" t="s">
        <v>556</v>
      </c>
      <c r="L15" s="103"/>
      <c r="M15" s="533">
        <v>7950</v>
      </c>
      <c r="N15" s="383">
        <v>9940</v>
      </c>
      <c r="O15" s="386">
        <v>8449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</row>
    <row r="16" spans="1:225" s="3" customFormat="1" ht="22.5" customHeight="1">
      <c r="A16" s="162"/>
      <c r="B16" s="307" t="s">
        <v>994</v>
      </c>
      <c r="C16" s="30" t="s">
        <v>46</v>
      </c>
      <c r="D16" s="350" t="s">
        <v>481</v>
      </c>
      <c r="E16" s="24" t="s">
        <v>147</v>
      </c>
      <c r="F16" s="520" t="str">
        <f>HYPERLINK("http://www.bosal-autoflex.ru/instructions1/"&amp;LEFT(B16,4)&amp;MID(B16,6,4)&amp;".pdf","@")</f>
        <v>@</v>
      </c>
      <c r="G16" s="86"/>
      <c r="H16" s="112" t="s">
        <v>413</v>
      </c>
      <c r="I16" s="151"/>
      <c r="J16" s="109" t="s">
        <v>171</v>
      </c>
      <c r="K16" s="109" t="s">
        <v>556</v>
      </c>
      <c r="L16" s="103"/>
      <c r="M16" s="533">
        <v>7950</v>
      </c>
      <c r="N16" s="383">
        <v>9940</v>
      </c>
      <c r="O16" s="386">
        <v>8449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</row>
    <row r="17" spans="1:225" s="3" customFormat="1" ht="22.5" customHeight="1">
      <c r="A17" s="162"/>
      <c r="B17" s="165"/>
      <c r="C17" s="166"/>
      <c r="D17" s="365" t="s">
        <v>1388</v>
      </c>
      <c r="E17" s="176"/>
      <c r="F17" s="394"/>
      <c r="G17" s="181"/>
      <c r="H17" s="182"/>
      <c r="I17" s="183"/>
      <c r="J17" s="184"/>
      <c r="K17" s="185"/>
      <c r="L17" s="185"/>
      <c r="M17" s="535"/>
      <c r="N17" s="546"/>
      <c r="O17" s="387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</row>
    <row r="18" spans="1:225" s="3" customFormat="1" ht="22.5" customHeight="1">
      <c r="A18" s="162"/>
      <c r="B18" s="307">
        <v>9010</v>
      </c>
      <c r="C18" s="30" t="s">
        <v>46</v>
      </c>
      <c r="D18" s="350" t="s">
        <v>1389</v>
      </c>
      <c r="E18" s="24" t="s">
        <v>744</v>
      </c>
      <c r="F18" s="520" t="str">
        <f>HYPERLINK("http://www.bosal-autoflex.ru/instructions1/"&amp;LEFT(B18,4)&amp;MID(B18,6,4)&amp;".pdf","@")</f>
        <v>@</v>
      </c>
      <c r="G18" s="219" t="s">
        <v>739</v>
      </c>
      <c r="H18" s="112"/>
      <c r="I18" s="151" t="s">
        <v>152</v>
      </c>
      <c r="J18" s="109" t="s">
        <v>751</v>
      </c>
      <c r="K18" s="109"/>
      <c r="L18" s="103"/>
      <c r="M18" s="533">
        <v>5490</v>
      </c>
      <c r="N18" s="383">
        <v>7410</v>
      </c>
      <c r="O18" s="386">
        <v>6298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</row>
    <row r="19" spans="1:37" s="52" customFormat="1" ht="19.5" customHeight="1">
      <c r="A19" s="162"/>
      <c r="B19" s="165"/>
      <c r="C19" s="166"/>
      <c r="D19" s="349" t="s">
        <v>264</v>
      </c>
      <c r="E19" s="176"/>
      <c r="F19" s="394"/>
      <c r="G19" s="181"/>
      <c r="H19" s="182"/>
      <c r="I19" s="183"/>
      <c r="J19" s="184"/>
      <c r="K19" s="185"/>
      <c r="L19" s="185"/>
      <c r="M19" s="535"/>
      <c r="N19" s="546"/>
      <c r="O19" s="387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</row>
    <row r="20" spans="2:225" ht="20.25" customHeight="1">
      <c r="B20" s="72" t="s">
        <v>995</v>
      </c>
      <c r="C20" s="30" t="s">
        <v>106</v>
      </c>
      <c r="D20" s="355" t="s">
        <v>578</v>
      </c>
      <c r="E20" s="76" t="s">
        <v>570</v>
      </c>
      <c r="F20" s="520" t="str">
        <f>HYPERLINK("http://www.bosal-autoflex.ru/instructions1/"&amp;LEFT(B20,4)&amp;MID(B20,6,4)&amp;".pdf","@")</f>
        <v>@</v>
      </c>
      <c r="G20" s="86"/>
      <c r="H20" s="112" t="s">
        <v>213</v>
      </c>
      <c r="I20" s="419"/>
      <c r="J20" s="98" t="s">
        <v>163</v>
      </c>
      <c r="K20" s="98"/>
      <c r="L20" s="109"/>
      <c r="M20" s="533">
        <v>4050</v>
      </c>
      <c r="N20" s="383">
        <v>5060</v>
      </c>
      <c r="O20" s="386">
        <v>4301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</row>
    <row r="21" spans="2:225" ht="24" customHeight="1">
      <c r="B21" s="72" t="s">
        <v>725</v>
      </c>
      <c r="C21" s="30" t="s">
        <v>151</v>
      </c>
      <c r="D21" s="355" t="s">
        <v>857</v>
      </c>
      <c r="E21" s="76" t="s">
        <v>726</v>
      </c>
      <c r="F21" s="520" t="str">
        <f>HYPERLINK("http://www.catalogue.bosal.com/pdf/pdf_mi/044684.pdf","@")</f>
        <v>@</v>
      </c>
      <c r="G21" s="324"/>
      <c r="H21" s="112"/>
      <c r="I21" s="90"/>
      <c r="J21" s="109" t="s">
        <v>163</v>
      </c>
      <c r="K21" s="289"/>
      <c r="L21" s="323"/>
      <c r="M21" s="533">
        <v>6990</v>
      </c>
      <c r="N21" s="383">
        <v>8990</v>
      </c>
      <c r="O21" s="386">
        <v>7641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</row>
    <row r="22" spans="1:225" s="9" customFormat="1" ht="30" customHeight="1">
      <c r="A22" s="162"/>
      <c r="B22" s="72" t="s">
        <v>996</v>
      </c>
      <c r="C22" s="30" t="s">
        <v>106</v>
      </c>
      <c r="D22" s="441" t="s">
        <v>628</v>
      </c>
      <c r="E22" s="24" t="s">
        <v>475</v>
      </c>
      <c r="F22" s="520" t="str">
        <f aca="true" t="shared" si="0" ref="F22:F40">HYPERLINK("http://www.bosal-autoflex.ru/instructions1/"&amp;LEFT(B22,4)&amp;MID(B22,6,4)&amp;".pdf","@")</f>
        <v>@</v>
      </c>
      <c r="G22" s="443"/>
      <c r="H22" s="112" t="s">
        <v>631</v>
      </c>
      <c r="I22" s="151" t="s">
        <v>152</v>
      </c>
      <c r="J22" s="109" t="s">
        <v>632</v>
      </c>
      <c r="K22" s="289" t="s">
        <v>652</v>
      </c>
      <c r="L22" s="109"/>
      <c r="M22" s="533">
        <v>4540</v>
      </c>
      <c r="N22" s="383">
        <v>5680</v>
      </c>
      <c r="O22" s="386">
        <v>4828</v>
      </c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</row>
    <row r="23" spans="1:225" s="3" customFormat="1" ht="30" customHeight="1">
      <c r="A23" s="162"/>
      <c r="B23" s="203" t="s">
        <v>997</v>
      </c>
      <c r="C23" s="204" t="s">
        <v>106</v>
      </c>
      <c r="D23" s="353" t="s">
        <v>439</v>
      </c>
      <c r="E23" s="205" t="s">
        <v>139</v>
      </c>
      <c r="F23" s="521" t="str">
        <f t="shared" si="0"/>
        <v>@</v>
      </c>
      <c r="G23" s="206" t="s">
        <v>41</v>
      </c>
      <c r="H23" s="207" t="s">
        <v>185</v>
      </c>
      <c r="I23" s="208" t="s">
        <v>152</v>
      </c>
      <c r="J23" s="211" t="s">
        <v>163</v>
      </c>
      <c r="K23" s="211"/>
      <c r="L23" s="212"/>
      <c r="M23" s="536">
        <v>3830</v>
      </c>
      <c r="N23" s="317">
        <v>4790</v>
      </c>
      <c r="O23" s="390">
        <v>4071.5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</row>
    <row r="24" spans="1:225" s="3" customFormat="1" ht="27">
      <c r="A24" s="162"/>
      <c r="B24" s="72" t="s">
        <v>998</v>
      </c>
      <c r="C24" s="30" t="s">
        <v>106</v>
      </c>
      <c r="D24" s="441" t="s">
        <v>594</v>
      </c>
      <c r="E24" s="24" t="s">
        <v>603</v>
      </c>
      <c r="F24" s="520" t="str">
        <f t="shared" si="0"/>
        <v>@</v>
      </c>
      <c r="G24" s="86"/>
      <c r="H24" s="112" t="s">
        <v>593</v>
      </c>
      <c r="I24" s="294"/>
      <c r="J24" s="109" t="s">
        <v>156</v>
      </c>
      <c r="K24" s="289" t="s">
        <v>556</v>
      </c>
      <c r="L24" s="109"/>
      <c r="M24" s="533">
        <v>4710</v>
      </c>
      <c r="N24" s="383">
        <v>5890</v>
      </c>
      <c r="O24" s="386">
        <v>5006.5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</row>
    <row r="25" spans="1:225" s="3" customFormat="1" ht="22.5" customHeight="1">
      <c r="A25" s="162"/>
      <c r="B25" s="72" t="s">
        <v>999</v>
      </c>
      <c r="C25" s="30" t="s">
        <v>106</v>
      </c>
      <c r="D25" s="441" t="s">
        <v>577</v>
      </c>
      <c r="E25" s="76" t="s">
        <v>563</v>
      </c>
      <c r="F25" s="520" t="str">
        <f t="shared" si="0"/>
        <v>@</v>
      </c>
      <c r="G25" s="86"/>
      <c r="H25" s="112" t="s">
        <v>181</v>
      </c>
      <c r="I25" s="419"/>
      <c r="J25" s="98" t="s">
        <v>156</v>
      </c>
      <c r="K25" s="98"/>
      <c r="L25" s="109"/>
      <c r="M25" s="533">
        <v>4710</v>
      </c>
      <c r="N25" s="383">
        <v>5890</v>
      </c>
      <c r="O25" s="386">
        <v>5006.5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</row>
    <row r="26" spans="1:225" s="3" customFormat="1" ht="27">
      <c r="A26" s="162"/>
      <c r="B26" s="307" t="s">
        <v>1000</v>
      </c>
      <c r="C26" s="30" t="s">
        <v>106</v>
      </c>
      <c r="D26" s="442" t="s">
        <v>265</v>
      </c>
      <c r="E26" s="24" t="s">
        <v>741</v>
      </c>
      <c r="F26" s="520" t="str">
        <f t="shared" si="0"/>
        <v>@</v>
      </c>
      <c r="G26" s="86"/>
      <c r="H26" s="110" t="s">
        <v>180</v>
      </c>
      <c r="I26" s="151" t="s">
        <v>152</v>
      </c>
      <c r="J26" s="106" t="s">
        <v>158</v>
      </c>
      <c r="K26" s="106"/>
      <c r="L26" s="106"/>
      <c r="M26" s="533">
        <v>6950</v>
      </c>
      <c r="N26" s="383">
        <v>8690</v>
      </c>
      <c r="O26" s="386">
        <v>7386.5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</row>
    <row r="27" spans="1:225" s="3" customFormat="1" ht="27">
      <c r="A27" s="162"/>
      <c r="B27" s="307" t="s">
        <v>1001</v>
      </c>
      <c r="C27" s="30" t="s">
        <v>106</v>
      </c>
      <c r="D27" s="442" t="s">
        <v>770</v>
      </c>
      <c r="E27" s="24" t="s">
        <v>637</v>
      </c>
      <c r="F27" s="520" t="str">
        <f t="shared" si="0"/>
        <v>@</v>
      </c>
      <c r="G27" s="219" t="s">
        <v>739</v>
      </c>
      <c r="H27" s="110" t="s">
        <v>651</v>
      </c>
      <c r="I27" s="151"/>
      <c r="J27" s="106" t="s">
        <v>169</v>
      </c>
      <c r="K27" s="106"/>
      <c r="L27" s="106"/>
      <c r="M27" s="533">
        <v>7010</v>
      </c>
      <c r="N27" s="383">
        <v>8760</v>
      </c>
      <c r="O27" s="386">
        <v>7446</v>
      </c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</row>
    <row r="28" spans="1:225" s="3" customFormat="1" ht="27">
      <c r="A28" s="162"/>
      <c r="B28" s="72" t="s">
        <v>1002</v>
      </c>
      <c r="C28" s="30" t="s">
        <v>106</v>
      </c>
      <c r="D28" s="355" t="s">
        <v>859</v>
      </c>
      <c r="E28" s="76" t="s">
        <v>637</v>
      </c>
      <c r="F28" s="520" t="str">
        <f t="shared" si="0"/>
        <v>@</v>
      </c>
      <c r="G28" s="443"/>
      <c r="H28" s="112" t="s">
        <v>634</v>
      </c>
      <c r="I28" s="151"/>
      <c r="J28" s="109" t="s">
        <v>159</v>
      </c>
      <c r="K28" s="289" t="s">
        <v>556</v>
      </c>
      <c r="L28" s="109"/>
      <c r="M28" s="533">
        <v>4830</v>
      </c>
      <c r="N28" s="383">
        <v>6040</v>
      </c>
      <c r="O28" s="386">
        <v>5134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</row>
    <row r="29" spans="1:225" s="3" customFormat="1" ht="27">
      <c r="A29" s="162"/>
      <c r="B29" s="72" t="s">
        <v>1003</v>
      </c>
      <c r="C29" s="30" t="s">
        <v>106</v>
      </c>
      <c r="D29" s="355" t="s">
        <v>82</v>
      </c>
      <c r="E29" s="76" t="s">
        <v>35</v>
      </c>
      <c r="F29" s="520" t="str">
        <f t="shared" si="0"/>
        <v>@</v>
      </c>
      <c r="G29" s="86"/>
      <c r="H29" s="112" t="s">
        <v>83</v>
      </c>
      <c r="I29" s="151" t="s">
        <v>152</v>
      </c>
      <c r="J29" s="109" t="s">
        <v>156</v>
      </c>
      <c r="K29" s="109"/>
      <c r="L29" s="109"/>
      <c r="M29" s="533">
        <v>4660</v>
      </c>
      <c r="N29" s="383">
        <v>5830</v>
      </c>
      <c r="O29" s="386">
        <v>4955.5</v>
      </c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</row>
    <row r="30" spans="1:225" s="3" customFormat="1" ht="27">
      <c r="A30" s="162"/>
      <c r="B30" s="72" t="s">
        <v>1004</v>
      </c>
      <c r="C30" s="30" t="s">
        <v>106</v>
      </c>
      <c r="D30" s="355" t="s">
        <v>592</v>
      </c>
      <c r="E30" s="76" t="s">
        <v>591</v>
      </c>
      <c r="F30" s="520" t="str">
        <f t="shared" si="0"/>
        <v>@</v>
      </c>
      <c r="G30" s="86"/>
      <c r="H30" s="112" t="s">
        <v>238</v>
      </c>
      <c r="I30" s="90" t="s">
        <v>152</v>
      </c>
      <c r="J30" s="109" t="s">
        <v>156</v>
      </c>
      <c r="K30" s="289" t="s">
        <v>652</v>
      </c>
      <c r="L30" s="109"/>
      <c r="M30" s="533">
        <v>4400</v>
      </c>
      <c r="N30" s="383">
        <v>5500</v>
      </c>
      <c r="O30" s="386">
        <v>4675</v>
      </c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</row>
    <row r="31" spans="1:225" s="3" customFormat="1" ht="27">
      <c r="A31" s="162"/>
      <c r="B31" s="72" t="s">
        <v>1005</v>
      </c>
      <c r="C31" s="30" t="s">
        <v>106</v>
      </c>
      <c r="D31" s="355" t="s">
        <v>861</v>
      </c>
      <c r="E31" s="76" t="s">
        <v>637</v>
      </c>
      <c r="F31" s="520" t="str">
        <f t="shared" si="0"/>
        <v>@</v>
      </c>
      <c r="G31" s="443"/>
      <c r="H31" s="112" t="s">
        <v>638</v>
      </c>
      <c r="I31" s="151"/>
      <c r="J31" s="109" t="s">
        <v>158</v>
      </c>
      <c r="K31" s="289"/>
      <c r="L31" s="109"/>
      <c r="M31" s="533">
        <v>4400</v>
      </c>
      <c r="N31" s="383">
        <v>5500</v>
      </c>
      <c r="O31" s="386">
        <v>4675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</row>
    <row r="32" spans="1:225" s="3" customFormat="1" ht="27">
      <c r="A32" s="162"/>
      <c r="B32" s="72" t="s">
        <v>1006</v>
      </c>
      <c r="C32" s="77" t="s">
        <v>106</v>
      </c>
      <c r="D32" s="441" t="s">
        <v>266</v>
      </c>
      <c r="E32" s="76" t="s">
        <v>644</v>
      </c>
      <c r="F32" s="520" t="str">
        <f t="shared" si="0"/>
        <v>@</v>
      </c>
      <c r="G32" s="86"/>
      <c r="H32" s="112" t="s">
        <v>210</v>
      </c>
      <c r="I32" s="91"/>
      <c r="J32" s="109" t="s">
        <v>242</v>
      </c>
      <c r="K32" s="109"/>
      <c r="L32" s="109"/>
      <c r="M32" s="533">
        <v>5780</v>
      </c>
      <c r="N32" s="383">
        <v>7230</v>
      </c>
      <c r="O32" s="386">
        <v>6145.5</v>
      </c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</row>
    <row r="33" spans="1:225" s="3" customFormat="1" ht="30" customHeight="1">
      <c r="A33" s="162"/>
      <c r="B33" s="307" t="s">
        <v>1007</v>
      </c>
      <c r="C33" s="30" t="s">
        <v>106</v>
      </c>
      <c r="D33" s="442" t="s">
        <v>441</v>
      </c>
      <c r="E33" s="24" t="s">
        <v>642</v>
      </c>
      <c r="F33" s="520" t="str">
        <f t="shared" si="0"/>
        <v>@</v>
      </c>
      <c r="G33" s="86"/>
      <c r="H33" s="110" t="s">
        <v>183</v>
      </c>
      <c r="I33" s="90" t="s">
        <v>152</v>
      </c>
      <c r="J33" s="106" t="s">
        <v>155</v>
      </c>
      <c r="K33" s="106"/>
      <c r="L33" s="106"/>
      <c r="M33" s="533">
        <v>5760</v>
      </c>
      <c r="N33" s="383">
        <v>7200</v>
      </c>
      <c r="O33" s="386">
        <v>6120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</row>
    <row r="34" spans="1:225" s="3" customFormat="1" ht="35.25" customHeight="1">
      <c r="A34" s="162"/>
      <c r="B34" s="307" t="s">
        <v>1008</v>
      </c>
      <c r="C34" s="30" t="s">
        <v>106</v>
      </c>
      <c r="D34" s="442" t="s">
        <v>440</v>
      </c>
      <c r="E34" s="24" t="s">
        <v>641</v>
      </c>
      <c r="F34" s="520" t="str">
        <f t="shared" si="0"/>
        <v>@</v>
      </c>
      <c r="G34" s="86"/>
      <c r="H34" s="110" t="s">
        <v>182</v>
      </c>
      <c r="I34" s="419"/>
      <c r="J34" s="106" t="s">
        <v>157</v>
      </c>
      <c r="K34" s="106"/>
      <c r="L34" s="106"/>
      <c r="M34" s="533">
        <v>5760</v>
      </c>
      <c r="N34" s="383">
        <v>7200</v>
      </c>
      <c r="O34" s="386">
        <v>6120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</row>
    <row r="35" spans="1:225" s="3" customFormat="1" ht="39.75" customHeight="1">
      <c r="A35" s="162"/>
      <c r="B35" s="307" t="s">
        <v>1009</v>
      </c>
      <c r="C35" s="30" t="s">
        <v>106</v>
      </c>
      <c r="D35" s="442" t="s">
        <v>442</v>
      </c>
      <c r="E35" s="24" t="s">
        <v>643</v>
      </c>
      <c r="F35" s="520" t="str">
        <f t="shared" si="0"/>
        <v>@</v>
      </c>
      <c r="G35" s="86"/>
      <c r="H35" s="110" t="s">
        <v>179</v>
      </c>
      <c r="I35" s="91"/>
      <c r="J35" s="106" t="s">
        <v>155</v>
      </c>
      <c r="K35" s="106"/>
      <c r="L35" s="106"/>
      <c r="M35" s="533">
        <v>5760</v>
      </c>
      <c r="N35" s="383">
        <v>7200</v>
      </c>
      <c r="O35" s="386">
        <v>6120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</row>
    <row r="36" spans="1:225" s="3" customFormat="1" ht="49.5" customHeight="1">
      <c r="A36" s="162"/>
      <c r="B36" s="307" t="s">
        <v>1010</v>
      </c>
      <c r="C36" s="30" t="s">
        <v>106</v>
      </c>
      <c r="D36" s="442" t="s">
        <v>438</v>
      </c>
      <c r="E36" s="144" t="s">
        <v>111</v>
      </c>
      <c r="F36" s="520" t="str">
        <f t="shared" si="0"/>
        <v>@</v>
      </c>
      <c r="G36" s="86"/>
      <c r="H36" s="152" t="s">
        <v>178</v>
      </c>
      <c r="I36" s="90" t="s">
        <v>152</v>
      </c>
      <c r="J36" s="118" t="s">
        <v>156</v>
      </c>
      <c r="K36" s="118"/>
      <c r="L36" s="118"/>
      <c r="M36" s="533">
        <v>4400</v>
      </c>
      <c r="N36" s="383">
        <v>5500</v>
      </c>
      <c r="O36" s="386">
        <v>4675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</row>
    <row r="37" spans="1:225" s="3" customFormat="1" ht="27">
      <c r="A37" s="162"/>
      <c r="B37" s="72" t="s">
        <v>1011</v>
      </c>
      <c r="C37" s="30" t="s">
        <v>106</v>
      </c>
      <c r="D37" s="355" t="s">
        <v>860</v>
      </c>
      <c r="E37" s="76" t="s">
        <v>475</v>
      </c>
      <c r="F37" s="520" t="str">
        <f t="shared" si="0"/>
        <v>@</v>
      </c>
      <c r="G37" s="86"/>
      <c r="H37" s="112" t="s">
        <v>207</v>
      </c>
      <c r="I37" s="151" t="s">
        <v>152</v>
      </c>
      <c r="J37" s="109" t="s">
        <v>470</v>
      </c>
      <c r="K37" s="289" t="s">
        <v>652</v>
      </c>
      <c r="L37" s="109"/>
      <c r="M37" s="533">
        <v>5780</v>
      </c>
      <c r="N37" s="383">
        <v>7230</v>
      </c>
      <c r="O37" s="386">
        <v>6145.5</v>
      </c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</row>
    <row r="38" spans="1:225" s="3" customFormat="1" ht="30.75" customHeight="1">
      <c r="A38" s="162"/>
      <c r="B38" s="72" t="s">
        <v>1012</v>
      </c>
      <c r="C38" s="30" t="s">
        <v>106</v>
      </c>
      <c r="D38" s="355" t="s">
        <v>5</v>
      </c>
      <c r="E38" s="24" t="s">
        <v>493</v>
      </c>
      <c r="F38" s="520" t="str">
        <f t="shared" si="0"/>
        <v>@</v>
      </c>
      <c r="G38" s="86"/>
      <c r="H38" s="112" t="s">
        <v>243</v>
      </c>
      <c r="I38" s="91"/>
      <c r="J38" s="109" t="s">
        <v>156</v>
      </c>
      <c r="K38" s="109"/>
      <c r="L38" s="109"/>
      <c r="M38" s="533">
        <v>5390</v>
      </c>
      <c r="N38" s="383">
        <v>6740</v>
      </c>
      <c r="O38" s="386">
        <v>5729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</row>
    <row r="39" spans="1:225" s="3" customFormat="1" ht="27">
      <c r="A39" s="162"/>
      <c r="B39" s="307" t="s">
        <v>1013</v>
      </c>
      <c r="C39" s="30" t="s">
        <v>106</v>
      </c>
      <c r="D39" s="355" t="s">
        <v>858</v>
      </c>
      <c r="E39" s="76" t="s">
        <v>637</v>
      </c>
      <c r="F39" s="520" t="str">
        <f t="shared" si="0"/>
        <v>@</v>
      </c>
      <c r="G39" s="443"/>
      <c r="H39" s="112" t="s">
        <v>660</v>
      </c>
      <c r="I39" s="151"/>
      <c r="J39" s="109" t="s">
        <v>608</v>
      </c>
      <c r="K39" s="289" t="s">
        <v>556</v>
      </c>
      <c r="L39" s="109"/>
      <c r="M39" s="533">
        <v>6770</v>
      </c>
      <c r="N39" s="383">
        <v>8460</v>
      </c>
      <c r="O39" s="386">
        <v>7191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</row>
    <row r="40" spans="1:225" s="3" customFormat="1" ht="22.5" customHeight="1">
      <c r="A40" s="162"/>
      <c r="B40" s="72" t="s">
        <v>1014</v>
      </c>
      <c r="C40" s="30" t="s">
        <v>104</v>
      </c>
      <c r="D40" s="355" t="s">
        <v>858</v>
      </c>
      <c r="E40" s="76" t="s">
        <v>637</v>
      </c>
      <c r="F40" s="520" t="str">
        <f t="shared" si="0"/>
        <v>@</v>
      </c>
      <c r="G40" s="443"/>
      <c r="H40" s="112"/>
      <c r="I40" s="151"/>
      <c r="J40" s="109" t="s">
        <v>608</v>
      </c>
      <c r="K40" s="289" t="s">
        <v>556</v>
      </c>
      <c r="L40" s="323" t="s">
        <v>12</v>
      </c>
      <c r="M40" s="533">
        <v>11350</v>
      </c>
      <c r="N40" s="383">
        <v>14190</v>
      </c>
      <c r="O40" s="386">
        <v>12061.5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</row>
    <row r="41" spans="1:37" s="52" customFormat="1" ht="23.25" customHeight="1">
      <c r="A41" s="162"/>
      <c r="B41" s="165"/>
      <c r="C41" s="166"/>
      <c r="D41" s="349" t="s">
        <v>274</v>
      </c>
      <c r="E41" s="176"/>
      <c r="F41" s="394"/>
      <c r="G41" s="181"/>
      <c r="H41" s="182"/>
      <c r="I41" s="183"/>
      <c r="J41" s="184"/>
      <c r="K41" s="185"/>
      <c r="L41" s="185"/>
      <c r="M41" s="535"/>
      <c r="N41" s="546"/>
      <c r="O41" s="387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spans="1:225" s="7" customFormat="1" ht="32.25" customHeight="1">
      <c r="A42" s="162"/>
      <c r="B42" s="307" t="s">
        <v>1015</v>
      </c>
      <c r="C42" s="30" t="s">
        <v>106</v>
      </c>
      <c r="D42" s="350" t="s">
        <v>514</v>
      </c>
      <c r="E42" s="121" t="s">
        <v>32</v>
      </c>
      <c r="F42" s="520" t="str">
        <f>HYPERLINK("http://www.bosal-autoflex.ru/instructions1/"&amp;LEFT(B42,4)&amp;MID(B42,6,4)&amp;".pdf","@")</f>
        <v>@</v>
      </c>
      <c r="G42" s="88"/>
      <c r="H42" s="153" t="s">
        <v>185</v>
      </c>
      <c r="I42" s="92"/>
      <c r="J42" s="100" t="s">
        <v>158</v>
      </c>
      <c r="K42" s="109" t="s">
        <v>556</v>
      </c>
      <c r="L42" s="102"/>
      <c r="M42" s="533">
        <v>6350</v>
      </c>
      <c r="N42" s="383">
        <v>7940</v>
      </c>
      <c r="O42" s="386">
        <v>6749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</row>
    <row r="43" spans="2:225" ht="18.75" customHeight="1">
      <c r="B43" s="186"/>
      <c r="C43" s="187"/>
      <c r="D43" s="357" t="s">
        <v>126</v>
      </c>
      <c r="E43" s="188"/>
      <c r="F43" s="522"/>
      <c r="G43" s="189"/>
      <c r="H43" s="190"/>
      <c r="I43" s="191"/>
      <c r="J43" s="184"/>
      <c r="K43" s="184"/>
      <c r="L43" s="184"/>
      <c r="M43" s="537"/>
      <c r="N43" s="546"/>
      <c r="O43" s="38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</row>
    <row r="44" spans="2:225" ht="21.75" customHeight="1">
      <c r="B44" s="307" t="s">
        <v>1016</v>
      </c>
      <c r="C44" s="30" t="s">
        <v>106</v>
      </c>
      <c r="D44" s="350" t="s">
        <v>273</v>
      </c>
      <c r="E44" s="24" t="s">
        <v>117</v>
      </c>
      <c r="F44" s="520" t="str">
        <f aca="true" t="shared" si="1" ref="F44:F64">HYPERLINK("http://www.bosal-autoflex.ru/instructions1/"&amp;LEFT(B44,4)&amp;MID(B44,6,4)&amp;".pdf","@")</f>
        <v>@</v>
      </c>
      <c r="G44" s="86"/>
      <c r="H44" s="110" t="s">
        <v>188</v>
      </c>
      <c r="I44" s="151" t="s">
        <v>152</v>
      </c>
      <c r="J44" s="100" t="s">
        <v>158</v>
      </c>
      <c r="K44" s="118"/>
      <c r="L44" s="118"/>
      <c r="M44" s="533">
        <v>4480</v>
      </c>
      <c r="N44" s="383">
        <v>5600</v>
      </c>
      <c r="O44" s="386">
        <v>4760</v>
      </c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</row>
    <row r="45" spans="2:225" ht="21" customHeight="1">
      <c r="B45" s="243" t="s">
        <v>1017</v>
      </c>
      <c r="C45" s="259" t="s">
        <v>46</v>
      </c>
      <c r="D45" s="450" t="s">
        <v>583</v>
      </c>
      <c r="E45" s="245" t="s">
        <v>581</v>
      </c>
      <c r="F45" s="520" t="str">
        <f t="shared" si="1"/>
        <v>@</v>
      </c>
      <c r="G45" s="86"/>
      <c r="H45" s="110" t="s">
        <v>224</v>
      </c>
      <c r="I45" s="446"/>
      <c r="J45" s="276" t="s">
        <v>582</v>
      </c>
      <c r="K45" s="118"/>
      <c r="L45" s="118"/>
      <c r="M45" s="533">
        <v>4390</v>
      </c>
      <c r="N45" s="383">
        <v>5490</v>
      </c>
      <c r="O45" s="386">
        <v>4666.5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</row>
    <row r="46" spans="2:225" ht="18.75" customHeight="1">
      <c r="B46" s="307" t="s">
        <v>1018</v>
      </c>
      <c r="C46" s="30" t="s">
        <v>106</v>
      </c>
      <c r="D46" s="350" t="s">
        <v>618</v>
      </c>
      <c r="E46" s="24" t="s">
        <v>475</v>
      </c>
      <c r="F46" s="520" t="str">
        <f t="shared" si="1"/>
        <v>@</v>
      </c>
      <c r="G46" s="86"/>
      <c r="H46" s="110" t="s">
        <v>606</v>
      </c>
      <c r="I46" s="273" t="s">
        <v>484</v>
      </c>
      <c r="J46" s="276" t="s">
        <v>582</v>
      </c>
      <c r="K46" s="100"/>
      <c r="L46" s="118"/>
      <c r="M46" s="533">
        <v>4390</v>
      </c>
      <c r="N46" s="383">
        <v>5490</v>
      </c>
      <c r="O46" s="386">
        <v>4666.5</v>
      </c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</row>
    <row r="47" spans="2:225" ht="18.75" customHeight="1">
      <c r="B47" s="566" t="s">
        <v>1422</v>
      </c>
      <c r="C47" s="246" t="s">
        <v>106</v>
      </c>
      <c r="D47" s="350" t="s">
        <v>1423</v>
      </c>
      <c r="E47" s="260" t="s">
        <v>744</v>
      </c>
      <c r="F47" s="520" t="str">
        <f t="shared" si="1"/>
        <v>@</v>
      </c>
      <c r="G47" s="569" t="s">
        <v>1403</v>
      </c>
      <c r="H47" s="271" t="s">
        <v>685</v>
      </c>
      <c r="I47" s="485"/>
      <c r="J47" s="568" t="s">
        <v>157</v>
      </c>
      <c r="K47" s="100"/>
      <c r="L47" s="118"/>
      <c r="M47" s="533">
        <v>4390</v>
      </c>
      <c r="N47" s="383">
        <v>5490</v>
      </c>
      <c r="O47" s="386">
        <v>4667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</row>
    <row r="48" spans="2:225" ht="18.75" customHeight="1">
      <c r="B48" s="409" t="s">
        <v>1019</v>
      </c>
      <c r="C48" s="246" t="s">
        <v>106</v>
      </c>
      <c r="D48" s="358" t="s">
        <v>862</v>
      </c>
      <c r="E48" s="260" t="s">
        <v>117</v>
      </c>
      <c r="F48" s="520" t="str">
        <f t="shared" si="1"/>
        <v>@</v>
      </c>
      <c r="G48" s="268"/>
      <c r="H48" s="271" t="s">
        <v>239</v>
      </c>
      <c r="I48" s="247"/>
      <c r="J48" s="275" t="s">
        <v>155</v>
      </c>
      <c r="K48" s="100"/>
      <c r="L48" s="118"/>
      <c r="M48" s="533">
        <v>4430</v>
      </c>
      <c r="N48" s="383">
        <v>5540</v>
      </c>
      <c r="O48" s="386">
        <v>4709</v>
      </c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</row>
    <row r="49" spans="2:225" ht="18.75" customHeight="1">
      <c r="B49" s="307" t="s">
        <v>1020</v>
      </c>
      <c r="C49" s="30" t="s">
        <v>106</v>
      </c>
      <c r="D49" s="350" t="s">
        <v>619</v>
      </c>
      <c r="E49" s="24" t="s">
        <v>477</v>
      </c>
      <c r="F49" s="520" t="str">
        <f t="shared" si="1"/>
        <v>@</v>
      </c>
      <c r="G49" s="86"/>
      <c r="H49" s="277" t="s">
        <v>620</v>
      </c>
      <c r="I49" s="273"/>
      <c r="J49" s="276" t="s">
        <v>155</v>
      </c>
      <c r="K49" s="274"/>
      <c r="L49" s="118"/>
      <c r="M49" s="533">
        <v>4760</v>
      </c>
      <c r="N49" s="383">
        <v>5950</v>
      </c>
      <c r="O49" s="386">
        <v>5057.5</v>
      </c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</row>
    <row r="50" spans="2:225" ht="35.25" customHeight="1">
      <c r="B50" s="18" t="s">
        <v>1021</v>
      </c>
      <c r="C50" s="30" t="s">
        <v>106</v>
      </c>
      <c r="D50" s="350" t="s">
        <v>393</v>
      </c>
      <c r="E50" s="24" t="s">
        <v>778</v>
      </c>
      <c r="F50" s="520" t="str">
        <f t="shared" si="1"/>
        <v>@</v>
      </c>
      <c r="G50" s="86"/>
      <c r="H50" s="278" t="s">
        <v>187</v>
      </c>
      <c r="I50" s="445"/>
      <c r="J50" s="448" t="s">
        <v>170</v>
      </c>
      <c r="K50" s="274"/>
      <c r="L50" s="101"/>
      <c r="M50" s="533">
        <v>6420</v>
      </c>
      <c r="N50" s="383">
        <v>8030</v>
      </c>
      <c r="O50" s="386">
        <v>6825.5</v>
      </c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</row>
    <row r="51" spans="2:225" ht="22.5" customHeight="1">
      <c r="B51" s="413" t="s">
        <v>1022</v>
      </c>
      <c r="C51" s="282" t="s">
        <v>106</v>
      </c>
      <c r="D51" s="360" t="s">
        <v>957</v>
      </c>
      <c r="E51" s="444" t="s">
        <v>956</v>
      </c>
      <c r="F51" s="520" t="str">
        <f t="shared" si="1"/>
        <v>@</v>
      </c>
      <c r="G51" s="86"/>
      <c r="H51" s="278" t="s">
        <v>616</v>
      </c>
      <c r="I51" s="447" t="s">
        <v>484</v>
      </c>
      <c r="J51" s="448" t="s">
        <v>155</v>
      </c>
      <c r="K51" s="449"/>
      <c r="L51" s="101"/>
      <c r="M51" s="533">
        <v>5460</v>
      </c>
      <c r="N51" s="383">
        <v>6830</v>
      </c>
      <c r="O51" s="386">
        <v>5805.5</v>
      </c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</row>
    <row r="52" spans="2:225" ht="22.5" customHeight="1">
      <c r="B52" s="488" t="s">
        <v>1023</v>
      </c>
      <c r="C52" s="282" t="s">
        <v>106</v>
      </c>
      <c r="D52" s="360" t="s">
        <v>958</v>
      </c>
      <c r="E52" s="444" t="s">
        <v>744</v>
      </c>
      <c r="F52" s="520" t="str">
        <f t="shared" si="1"/>
        <v>@</v>
      </c>
      <c r="G52" s="86"/>
      <c r="H52" s="278" t="s">
        <v>606</v>
      </c>
      <c r="I52" s="447" t="s">
        <v>484</v>
      </c>
      <c r="J52" s="448" t="s">
        <v>155</v>
      </c>
      <c r="K52" s="449"/>
      <c r="L52" s="101"/>
      <c r="M52" s="533">
        <v>5460</v>
      </c>
      <c r="N52" s="383">
        <v>6830</v>
      </c>
      <c r="O52" s="386">
        <v>5805.5</v>
      </c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</row>
    <row r="53" spans="2:225" ht="18.75" customHeight="1">
      <c r="B53" s="249"/>
      <c r="C53" s="250"/>
      <c r="D53" s="361" t="s">
        <v>745</v>
      </c>
      <c r="E53" s="251"/>
      <c r="F53" s="522"/>
      <c r="G53" s="252"/>
      <c r="H53" s="253"/>
      <c r="I53" s="254"/>
      <c r="J53" s="255"/>
      <c r="K53" s="179"/>
      <c r="L53" s="184"/>
      <c r="M53" s="537"/>
      <c r="N53" s="546"/>
      <c r="O53" s="387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</row>
    <row r="54" spans="2:225" ht="22.5" customHeight="1">
      <c r="B54" s="410" t="s">
        <v>1024</v>
      </c>
      <c r="C54" s="282" t="s">
        <v>106</v>
      </c>
      <c r="D54" s="360" t="s">
        <v>746</v>
      </c>
      <c r="E54" s="283" t="s">
        <v>637</v>
      </c>
      <c r="F54" s="520" t="str">
        <f t="shared" si="1"/>
        <v>@</v>
      </c>
      <c r="G54" s="219" t="s">
        <v>739</v>
      </c>
      <c r="H54" s="278" t="s">
        <v>747</v>
      </c>
      <c r="I54" s="279"/>
      <c r="J54" s="280" t="s">
        <v>161</v>
      </c>
      <c r="K54" s="274" t="s">
        <v>556</v>
      </c>
      <c r="L54" s="118"/>
      <c r="M54" s="533">
        <v>6350</v>
      </c>
      <c r="N54" s="383">
        <v>7940</v>
      </c>
      <c r="O54" s="386">
        <v>6749</v>
      </c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</row>
    <row r="55" spans="2:225" ht="18.75" customHeight="1">
      <c r="B55" s="249"/>
      <c r="C55" s="250"/>
      <c r="D55" s="361" t="s">
        <v>124</v>
      </c>
      <c r="E55" s="251"/>
      <c r="F55" s="522"/>
      <c r="G55" s="252"/>
      <c r="H55" s="253"/>
      <c r="I55" s="254"/>
      <c r="J55" s="255"/>
      <c r="K55" s="179"/>
      <c r="L55" s="184"/>
      <c r="M55" s="537"/>
      <c r="N55" s="546"/>
      <c r="O55" s="387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</row>
    <row r="56" spans="2:225" ht="32.25" customHeight="1">
      <c r="B56" s="471" t="s">
        <v>1025</v>
      </c>
      <c r="C56" s="402" t="s">
        <v>106</v>
      </c>
      <c r="D56" s="472" t="s">
        <v>531</v>
      </c>
      <c r="E56" s="473" t="s">
        <v>503</v>
      </c>
      <c r="F56" s="520" t="str">
        <f t="shared" si="1"/>
        <v>@</v>
      </c>
      <c r="G56" s="474"/>
      <c r="H56" s="405" t="s">
        <v>213</v>
      </c>
      <c r="I56" s="492" t="s">
        <v>152</v>
      </c>
      <c r="J56" s="493" t="s">
        <v>163</v>
      </c>
      <c r="K56" s="493" t="s">
        <v>556</v>
      </c>
      <c r="L56" s="408"/>
      <c r="M56" s="533">
        <v>5860</v>
      </c>
      <c r="N56" s="383">
        <v>7330</v>
      </c>
      <c r="O56" s="386">
        <v>6230.5</v>
      </c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</row>
    <row r="57" spans="2:225" ht="41.25" customHeight="1">
      <c r="B57" s="307" t="s">
        <v>1026</v>
      </c>
      <c r="C57" s="30" t="s">
        <v>106</v>
      </c>
      <c r="D57" s="350" t="s">
        <v>20</v>
      </c>
      <c r="E57" s="24" t="s">
        <v>277</v>
      </c>
      <c r="F57" s="520" t="str">
        <f t="shared" si="1"/>
        <v>@</v>
      </c>
      <c r="G57" s="86"/>
      <c r="H57" s="110" t="s">
        <v>188</v>
      </c>
      <c r="I57" s="90" t="s">
        <v>152</v>
      </c>
      <c r="J57" s="118" t="s">
        <v>157</v>
      </c>
      <c r="K57" s="118"/>
      <c r="L57" s="118"/>
      <c r="M57" s="533">
        <v>5780</v>
      </c>
      <c r="N57" s="383">
        <v>7230</v>
      </c>
      <c r="O57" s="386">
        <v>6145.5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</row>
    <row r="58" spans="2:225" ht="66" customHeight="1">
      <c r="B58" s="18" t="s">
        <v>1027</v>
      </c>
      <c r="C58" s="30" t="s">
        <v>106</v>
      </c>
      <c r="D58" s="350" t="s">
        <v>1372</v>
      </c>
      <c r="E58" s="24" t="s">
        <v>50</v>
      </c>
      <c r="F58" s="520" t="str">
        <f t="shared" si="1"/>
        <v>@</v>
      </c>
      <c r="G58" s="86"/>
      <c r="H58" s="110" t="s">
        <v>240</v>
      </c>
      <c r="I58" s="90"/>
      <c r="J58" s="100" t="s">
        <v>163</v>
      </c>
      <c r="K58" s="109" t="s">
        <v>556</v>
      </c>
      <c r="L58" s="118"/>
      <c r="M58" s="533">
        <v>5140</v>
      </c>
      <c r="N58" s="383">
        <v>6430</v>
      </c>
      <c r="O58" s="386">
        <v>5465.5</v>
      </c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</row>
    <row r="59" spans="2:225" ht="27">
      <c r="B59" s="307" t="s">
        <v>1028</v>
      </c>
      <c r="C59" s="30" t="s">
        <v>106</v>
      </c>
      <c r="D59" s="350" t="s">
        <v>626</v>
      </c>
      <c r="E59" s="24" t="s">
        <v>581</v>
      </c>
      <c r="F59" s="520" t="str">
        <f t="shared" si="1"/>
        <v>@</v>
      </c>
      <c r="G59" s="86"/>
      <c r="H59" s="110" t="s">
        <v>611</v>
      </c>
      <c r="I59" s="90" t="s">
        <v>152</v>
      </c>
      <c r="J59" s="118" t="s">
        <v>157</v>
      </c>
      <c r="K59" s="289" t="s">
        <v>556</v>
      </c>
      <c r="L59" s="118"/>
      <c r="M59" s="533">
        <v>4900</v>
      </c>
      <c r="N59" s="383">
        <v>6130</v>
      </c>
      <c r="O59" s="386">
        <v>5210.5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</row>
    <row r="60" spans="1:225" s="71" customFormat="1" ht="66" customHeight="1">
      <c r="A60" s="162"/>
      <c r="B60" s="77" t="s">
        <v>1029</v>
      </c>
      <c r="C60" s="30" t="s">
        <v>106</v>
      </c>
      <c r="D60" s="451" t="s">
        <v>864</v>
      </c>
      <c r="E60" s="85" t="s">
        <v>865</v>
      </c>
      <c r="F60" s="520" t="str">
        <f t="shared" si="1"/>
        <v>@</v>
      </c>
      <c r="G60" s="86"/>
      <c r="H60" s="114" t="s">
        <v>552</v>
      </c>
      <c r="I60" s="90" t="s">
        <v>152</v>
      </c>
      <c r="J60" s="98" t="s">
        <v>155</v>
      </c>
      <c r="K60" s="290" t="s">
        <v>587</v>
      </c>
      <c r="L60" s="101"/>
      <c r="M60" s="533">
        <v>5110</v>
      </c>
      <c r="N60" s="383">
        <v>6390</v>
      </c>
      <c r="O60" s="386">
        <v>5431.5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</row>
    <row r="61" spans="1:225" s="71" customFormat="1" ht="27">
      <c r="A61" s="162"/>
      <c r="B61" s="307" t="s">
        <v>1030</v>
      </c>
      <c r="C61" s="30" t="s">
        <v>106</v>
      </c>
      <c r="D61" s="350" t="s">
        <v>775</v>
      </c>
      <c r="E61" s="24" t="s">
        <v>637</v>
      </c>
      <c r="F61" s="520" t="str">
        <f t="shared" si="1"/>
        <v>@</v>
      </c>
      <c r="G61" s="219" t="s">
        <v>739</v>
      </c>
      <c r="H61" s="110" t="s">
        <v>621</v>
      </c>
      <c r="I61" s="90"/>
      <c r="J61" s="100" t="s">
        <v>158</v>
      </c>
      <c r="K61" s="289" t="s">
        <v>556</v>
      </c>
      <c r="L61" s="118"/>
      <c r="M61" s="533">
        <v>4600</v>
      </c>
      <c r="N61" s="383">
        <v>5750</v>
      </c>
      <c r="O61" s="386">
        <v>4887.5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</row>
    <row r="62" spans="2:225" ht="27">
      <c r="B62" s="18" t="s">
        <v>1031</v>
      </c>
      <c r="C62" s="30" t="s">
        <v>151</v>
      </c>
      <c r="D62" s="44" t="s">
        <v>538</v>
      </c>
      <c r="E62" s="24" t="s">
        <v>125</v>
      </c>
      <c r="F62" s="520" t="str">
        <f t="shared" si="1"/>
        <v>@</v>
      </c>
      <c r="G62" s="86"/>
      <c r="H62" s="112" t="s">
        <v>252</v>
      </c>
      <c r="I62" s="94"/>
      <c r="J62" s="109" t="s">
        <v>171</v>
      </c>
      <c r="K62" s="109" t="s">
        <v>556</v>
      </c>
      <c r="L62" s="101"/>
      <c r="M62" s="533">
        <v>11390</v>
      </c>
      <c r="N62" s="383">
        <v>14230</v>
      </c>
      <c r="O62" s="386">
        <v>12095</v>
      </c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</row>
    <row r="63" spans="2:225" ht="27">
      <c r="B63" s="307" t="s">
        <v>1441</v>
      </c>
      <c r="C63" s="30" t="s">
        <v>113</v>
      </c>
      <c r="D63" s="44" t="s">
        <v>1442</v>
      </c>
      <c r="E63" s="24" t="s">
        <v>125</v>
      </c>
      <c r="F63" s="520" t="str">
        <f>HYPERLINK("http://www.bosal-autoflex.ru/instructions1/"&amp;LEFT(B63,4)&amp;MID(B63,6,4)&amp;".pdf","@")</f>
        <v>@</v>
      </c>
      <c r="G63" s="219" t="s">
        <v>1403</v>
      </c>
      <c r="H63" s="112"/>
      <c r="I63" s="94"/>
      <c r="J63" s="109" t="s">
        <v>171</v>
      </c>
      <c r="K63" s="109" t="s">
        <v>556</v>
      </c>
      <c r="L63" s="101"/>
      <c r="M63" s="533">
        <v>7420</v>
      </c>
      <c r="N63" s="383">
        <v>9270</v>
      </c>
      <c r="O63" s="386">
        <v>7879</v>
      </c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</row>
    <row r="64" spans="1:225" s="7" customFormat="1" ht="35.25" customHeight="1">
      <c r="A64" s="162"/>
      <c r="B64" s="77" t="s">
        <v>1032</v>
      </c>
      <c r="C64" s="30" t="s">
        <v>104</v>
      </c>
      <c r="D64" s="363" t="s">
        <v>863</v>
      </c>
      <c r="E64" s="74" t="s">
        <v>117</v>
      </c>
      <c r="F64" s="520" t="str">
        <f t="shared" si="1"/>
        <v>@</v>
      </c>
      <c r="G64" s="86"/>
      <c r="H64" s="114" t="s">
        <v>251</v>
      </c>
      <c r="I64" s="151"/>
      <c r="J64" s="289" t="s">
        <v>169</v>
      </c>
      <c r="K64" s="289" t="s">
        <v>556</v>
      </c>
      <c r="L64" s="118"/>
      <c r="M64" s="533">
        <v>8030</v>
      </c>
      <c r="N64" s="383">
        <v>10040</v>
      </c>
      <c r="O64" s="386">
        <v>8534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</row>
    <row r="65" spans="1:225" s="52" customFormat="1" ht="18.75" customHeight="1">
      <c r="A65" s="162"/>
      <c r="B65" s="165"/>
      <c r="C65" s="166"/>
      <c r="D65" s="365" t="s">
        <v>278</v>
      </c>
      <c r="E65" s="176"/>
      <c r="F65" s="176"/>
      <c r="G65" s="169"/>
      <c r="H65" s="177"/>
      <c r="I65" s="178"/>
      <c r="J65" s="179"/>
      <c r="K65" s="180"/>
      <c r="L65" s="185"/>
      <c r="M65" s="535"/>
      <c r="N65" s="546"/>
      <c r="O65" s="387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</row>
    <row r="66" spans="1:29" s="79" customFormat="1" ht="48" customHeight="1">
      <c r="A66" s="162"/>
      <c r="B66" s="72" t="s">
        <v>1033</v>
      </c>
      <c r="C66" s="30" t="s">
        <v>46</v>
      </c>
      <c r="D66" s="350" t="s">
        <v>597</v>
      </c>
      <c r="E66" s="76" t="s">
        <v>35</v>
      </c>
      <c r="F66" s="520" t="str">
        <f>HYPERLINK("http://www.bosal-autoflex.ru/instructions1/"&amp;LEFT(B66,4)&amp;MID(B66,6,4)&amp;".pdf","@")</f>
        <v>@</v>
      </c>
      <c r="G66" s="86"/>
      <c r="H66" s="112" t="s">
        <v>229</v>
      </c>
      <c r="I66" s="419"/>
      <c r="J66" s="109" t="s">
        <v>245</v>
      </c>
      <c r="K66" s="109"/>
      <c r="L66" s="101"/>
      <c r="M66" s="533">
        <v>4450</v>
      </c>
      <c r="N66" s="383">
        <v>5560</v>
      </c>
      <c r="O66" s="386">
        <v>4726</v>
      </c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</row>
    <row r="67" spans="1:29" s="79" customFormat="1" ht="48" customHeight="1">
      <c r="A67" s="162"/>
      <c r="B67" s="307" t="s">
        <v>1008</v>
      </c>
      <c r="C67" s="412" t="s">
        <v>106</v>
      </c>
      <c r="D67" s="364" t="s">
        <v>866</v>
      </c>
      <c r="E67" s="24" t="s">
        <v>736</v>
      </c>
      <c r="F67" s="520" t="str">
        <f aca="true" t="shared" si="2" ref="F67:F131">HYPERLINK("http://www.bosal-autoflex.ru/instructions1/"&amp;LEFT(B67,4)&amp;MID(B67,6,4)&amp;".pdf","@")</f>
        <v>@</v>
      </c>
      <c r="G67" s="87"/>
      <c r="H67" s="110" t="s">
        <v>182</v>
      </c>
      <c r="I67" s="452"/>
      <c r="J67" s="106" t="s">
        <v>157</v>
      </c>
      <c r="K67" s="106"/>
      <c r="L67" s="101"/>
      <c r="M67" s="533">
        <v>5760</v>
      </c>
      <c r="N67" s="383">
        <v>7200</v>
      </c>
      <c r="O67" s="386">
        <v>6120</v>
      </c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</row>
    <row r="68" spans="1:217" s="81" customFormat="1" ht="36.75" customHeight="1">
      <c r="A68" s="162"/>
      <c r="B68" s="203" t="s">
        <v>997</v>
      </c>
      <c r="C68" s="215" t="s">
        <v>106</v>
      </c>
      <c r="D68" s="353" t="s">
        <v>280</v>
      </c>
      <c r="E68" s="205" t="s">
        <v>494</v>
      </c>
      <c r="F68" s="521" t="str">
        <f t="shared" si="2"/>
        <v>@</v>
      </c>
      <c r="G68" s="206" t="s">
        <v>41</v>
      </c>
      <c r="H68" s="207" t="s">
        <v>185</v>
      </c>
      <c r="I68" s="453" t="s">
        <v>152</v>
      </c>
      <c r="J68" s="211" t="s">
        <v>163</v>
      </c>
      <c r="K68" s="211"/>
      <c r="L68" s="212"/>
      <c r="M68" s="536">
        <v>3830</v>
      </c>
      <c r="N68" s="317">
        <v>4790</v>
      </c>
      <c r="O68" s="390">
        <v>4071.5</v>
      </c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9"/>
      <c r="FC68" s="79"/>
      <c r="FD68" s="79"/>
      <c r="FE68" s="79"/>
      <c r="FF68" s="79"/>
      <c r="FG68" s="79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  <c r="FY68" s="79"/>
      <c r="FZ68" s="79"/>
      <c r="GA68" s="79"/>
      <c r="GB68" s="79"/>
      <c r="GC68" s="79"/>
      <c r="GD68" s="79"/>
      <c r="GE68" s="79"/>
      <c r="GF68" s="79"/>
      <c r="GG68" s="79"/>
      <c r="GH68" s="79"/>
      <c r="GI68" s="79"/>
      <c r="GJ68" s="79"/>
      <c r="GK68" s="79"/>
      <c r="GL68" s="79"/>
      <c r="GM68" s="79"/>
      <c r="GN68" s="79"/>
      <c r="GO68" s="79"/>
      <c r="GP68" s="79"/>
      <c r="GQ68" s="79"/>
      <c r="GR68" s="79"/>
      <c r="GS68" s="79"/>
      <c r="GT68" s="79"/>
      <c r="GU68" s="79"/>
      <c r="GV68" s="79"/>
      <c r="GW68" s="79"/>
      <c r="GX68" s="79"/>
      <c r="GY68" s="79"/>
      <c r="GZ68" s="79"/>
      <c r="HA68" s="79"/>
      <c r="HB68" s="79"/>
      <c r="HC68" s="79"/>
      <c r="HD68" s="79"/>
      <c r="HE68" s="79"/>
      <c r="HF68" s="79"/>
      <c r="HG68" s="79"/>
      <c r="HH68" s="79"/>
      <c r="HI68" s="79"/>
    </row>
    <row r="69" spans="1:217" s="82" customFormat="1" ht="51" customHeight="1">
      <c r="A69" s="162"/>
      <c r="B69" s="18" t="s">
        <v>1010</v>
      </c>
      <c r="C69" s="411" t="s">
        <v>106</v>
      </c>
      <c r="D69" s="350" t="s">
        <v>73</v>
      </c>
      <c r="E69" s="24" t="s">
        <v>111</v>
      </c>
      <c r="F69" s="520" t="str">
        <f t="shared" si="2"/>
        <v>@</v>
      </c>
      <c r="G69" s="87"/>
      <c r="H69" s="110" t="s">
        <v>178</v>
      </c>
      <c r="I69" s="90" t="s">
        <v>152</v>
      </c>
      <c r="J69" s="106" t="s">
        <v>156</v>
      </c>
      <c r="K69" s="106"/>
      <c r="L69" s="101"/>
      <c r="M69" s="533">
        <v>4400</v>
      </c>
      <c r="N69" s="383">
        <v>5500</v>
      </c>
      <c r="O69" s="386">
        <v>4675</v>
      </c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  <c r="FF69" s="79"/>
      <c r="FG69" s="79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  <c r="FY69" s="79"/>
      <c r="FZ69" s="79"/>
      <c r="GA69" s="79"/>
      <c r="GB69" s="79"/>
      <c r="GC69" s="79"/>
      <c r="GD69" s="79"/>
      <c r="GE69" s="79"/>
      <c r="GF69" s="79"/>
      <c r="GG69" s="79"/>
      <c r="GH69" s="79"/>
      <c r="GI69" s="79"/>
      <c r="GJ69" s="79"/>
      <c r="GK69" s="79"/>
      <c r="GL69" s="79"/>
      <c r="GM69" s="79"/>
      <c r="GN69" s="79"/>
      <c r="GO69" s="79"/>
      <c r="GP69" s="79"/>
      <c r="GQ69" s="79"/>
      <c r="GR69" s="79"/>
      <c r="GS69" s="79"/>
      <c r="GT69" s="79"/>
      <c r="GU69" s="79"/>
      <c r="GV69" s="79"/>
      <c r="GW69" s="79"/>
      <c r="GX69" s="79"/>
      <c r="GY69" s="79"/>
      <c r="GZ69" s="79"/>
      <c r="HA69" s="79"/>
      <c r="HB69" s="79"/>
      <c r="HC69" s="79"/>
      <c r="HD69" s="79"/>
      <c r="HE69" s="79"/>
      <c r="HF69" s="79"/>
      <c r="HG69" s="79"/>
      <c r="HH69" s="79"/>
      <c r="HI69" s="79"/>
    </row>
    <row r="70" spans="1:217" s="82" customFormat="1" ht="27">
      <c r="A70" s="162"/>
      <c r="B70" s="72" t="s">
        <v>1034</v>
      </c>
      <c r="C70" s="30" t="s">
        <v>106</v>
      </c>
      <c r="D70" s="350" t="s">
        <v>271</v>
      </c>
      <c r="E70" s="76" t="s">
        <v>110</v>
      </c>
      <c r="F70" s="520" t="str">
        <f t="shared" si="2"/>
        <v>@</v>
      </c>
      <c r="G70" s="86"/>
      <c r="H70" s="112" t="s">
        <v>177</v>
      </c>
      <c r="I70" s="91"/>
      <c r="J70" s="109" t="s">
        <v>268</v>
      </c>
      <c r="K70" s="109"/>
      <c r="L70" s="101"/>
      <c r="M70" s="533">
        <v>2780</v>
      </c>
      <c r="N70" s="383">
        <v>3480</v>
      </c>
      <c r="O70" s="386">
        <v>2958</v>
      </c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  <c r="FY70" s="79"/>
      <c r="FZ70" s="79"/>
      <c r="GA70" s="79"/>
      <c r="GB70" s="79"/>
      <c r="GC70" s="79"/>
      <c r="GD70" s="79"/>
      <c r="GE70" s="79"/>
      <c r="GF70" s="79"/>
      <c r="GG70" s="79"/>
      <c r="GH70" s="79"/>
      <c r="GI70" s="79"/>
      <c r="GJ70" s="79"/>
      <c r="GK70" s="79"/>
      <c r="GL70" s="79"/>
      <c r="GM70" s="79"/>
      <c r="GN70" s="79"/>
      <c r="GO70" s="79"/>
      <c r="GP70" s="79"/>
      <c r="GQ70" s="79"/>
      <c r="GR70" s="79"/>
      <c r="GS70" s="79"/>
      <c r="GT70" s="79"/>
      <c r="GU70" s="79"/>
      <c r="GV70" s="79"/>
      <c r="GW70" s="79"/>
      <c r="GX70" s="79"/>
      <c r="GY70" s="79"/>
      <c r="GZ70" s="79"/>
      <c r="HA70" s="79"/>
      <c r="HB70" s="79"/>
      <c r="HC70" s="79"/>
      <c r="HD70" s="79"/>
      <c r="HE70" s="79"/>
      <c r="HF70" s="79"/>
      <c r="HG70" s="79"/>
      <c r="HH70" s="79"/>
      <c r="HI70" s="79"/>
    </row>
    <row r="71" spans="1:217" s="82" customFormat="1" ht="27">
      <c r="A71" s="162"/>
      <c r="B71" s="72" t="s">
        <v>1035</v>
      </c>
      <c r="C71" s="30" t="s">
        <v>106</v>
      </c>
      <c r="D71" s="350" t="s">
        <v>457</v>
      </c>
      <c r="E71" s="76" t="s">
        <v>149</v>
      </c>
      <c r="F71" s="520" t="str">
        <f t="shared" si="2"/>
        <v>@</v>
      </c>
      <c r="G71" s="86"/>
      <c r="H71" s="112" t="s">
        <v>244</v>
      </c>
      <c r="I71" s="91"/>
      <c r="J71" s="109" t="s">
        <v>245</v>
      </c>
      <c r="K71" s="109"/>
      <c r="L71" s="101"/>
      <c r="M71" s="533">
        <v>3680</v>
      </c>
      <c r="N71" s="383">
        <v>4600</v>
      </c>
      <c r="O71" s="386">
        <v>3910</v>
      </c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  <c r="FF71" s="79"/>
      <c r="FG71" s="79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79"/>
      <c r="GE71" s="79"/>
      <c r="GF71" s="79"/>
      <c r="GG71" s="79"/>
      <c r="GH71" s="79"/>
      <c r="GI71" s="79"/>
      <c r="GJ71" s="79"/>
      <c r="GK71" s="79"/>
      <c r="GL71" s="79"/>
      <c r="GM71" s="79"/>
      <c r="GN71" s="79"/>
      <c r="GO71" s="79"/>
      <c r="GP71" s="79"/>
      <c r="GQ71" s="79"/>
      <c r="GR71" s="79"/>
      <c r="GS71" s="79"/>
      <c r="GT71" s="79"/>
      <c r="GU71" s="79"/>
      <c r="GV71" s="79"/>
      <c r="GW71" s="79"/>
      <c r="GX71" s="79"/>
      <c r="GY71" s="79"/>
      <c r="GZ71" s="79"/>
      <c r="HA71" s="79"/>
      <c r="HB71" s="79"/>
      <c r="HC71" s="79"/>
      <c r="HD71" s="79"/>
      <c r="HE71" s="79"/>
      <c r="HF71" s="79"/>
      <c r="HG71" s="79"/>
      <c r="HH71" s="79"/>
      <c r="HI71" s="79"/>
    </row>
    <row r="72" spans="1:217" s="82" customFormat="1" ht="31.5" customHeight="1">
      <c r="A72" s="162"/>
      <c r="B72" s="307" t="s">
        <v>1007</v>
      </c>
      <c r="C72" s="412" t="s">
        <v>106</v>
      </c>
      <c r="D72" s="352" t="s">
        <v>443</v>
      </c>
      <c r="E72" s="24" t="s">
        <v>643</v>
      </c>
      <c r="F72" s="520" t="str">
        <f t="shared" si="2"/>
        <v>@</v>
      </c>
      <c r="G72" s="87"/>
      <c r="H72" s="110" t="s">
        <v>183</v>
      </c>
      <c r="I72" s="151" t="s">
        <v>152</v>
      </c>
      <c r="J72" s="106" t="s">
        <v>155</v>
      </c>
      <c r="K72" s="106"/>
      <c r="L72" s="101"/>
      <c r="M72" s="533">
        <v>5760</v>
      </c>
      <c r="N72" s="383">
        <v>7200</v>
      </c>
      <c r="O72" s="386">
        <v>6120</v>
      </c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  <c r="FF72" s="79"/>
      <c r="FG72" s="79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  <c r="GB72" s="79"/>
      <c r="GC72" s="79"/>
      <c r="GD72" s="79"/>
      <c r="GE72" s="79"/>
      <c r="GF72" s="79"/>
      <c r="GG72" s="79"/>
      <c r="GH72" s="79"/>
      <c r="GI72" s="79"/>
      <c r="GJ72" s="79"/>
      <c r="GK72" s="79"/>
      <c r="GL72" s="79"/>
      <c r="GM72" s="79"/>
      <c r="GN72" s="79"/>
      <c r="GO72" s="79"/>
      <c r="GP72" s="79"/>
      <c r="GQ72" s="79"/>
      <c r="GR72" s="79"/>
      <c r="GS72" s="79"/>
      <c r="GT72" s="79"/>
      <c r="GU72" s="79"/>
      <c r="GV72" s="79"/>
      <c r="GW72" s="79"/>
      <c r="GX72" s="79"/>
      <c r="GY72" s="79"/>
      <c r="GZ72" s="79"/>
      <c r="HA72" s="79"/>
      <c r="HB72" s="79"/>
      <c r="HC72" s="79"/>
      <c r="HD72" s="79"/>
      <c r="HE72" s="79"/>
      <c r="HF72" s="79"/>
      <c r="HG72" s="79"/>
      <c r="HH72" s="79"/>
      <c r="HI72" s="79"/>
    </row>
    <row r="73" spans="1:217" s="82" customFormat="1" ht="32.25" customHeight="1">
      <c r="A73" s="162"/>
      <c r="B73" s="72" t="s">
        <v>1012</v>
      </c>
      <c r="C73" s="30" t="s">
        <v>106</v>
      </c>
      <c r="D73" s="354" t="s">
        <v>6</v>
      </c>
      <c r="E73" s="24" t="s">
        <v>495</v>
      </c>
      <c r="F73" s="520" t="str">
        <f t="shared" si="2"/>
        <v>@</v>
      </c>
      <c r="G73" s="86"/>
      <c r="H73" s="112" t="s">
        <v>243</v>
      </c>
      <c r="I73" s="91"/>
      <c r="J73" s="109" t="s">
        <v>156</v>
      </c>
      <c r="K73" s="109"/>
      <c r="L73" s="101"/>
      <c r="M73" s="533">
        <v>5390</v>
      </c>
      <c r="N73" s="383">
        <v>6740</v>
      </c>
      <c r="O73" s="386">
        <v>5729</v>
      </c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  <c r="HD73" s="79"/>
      <c r="HE73" s="79"/>
      <c r="HF73" s="79"/>
      <c r="HG73" s="79"/>
      <c r="HH73" s="79"/>
      <c r="HI73" s="79"/>
    </row>
    <row r="74" spans="1:225" s="53" customFormat="1" ht="16.5" customHeight="1">
      <c r="A74" s="162"/>
      <c r="B74" s="186"/>
      <c r="C74" s="187"/>
      <c r="D74" s="365" t="s">
        <v>279</v>
      </c>
      <c r="E74" s="186"/>
      <c r="F74" s="522"/>
      <c r="G74" s="192"/>
      <c r="H74" s="177"/>
      <c r="I74" s="194"/>
      <c r="J74" s="179"/>
      <c r="K74" s="179"/>
      <c r="L74" s="184"/>
      <c r="M74" s="538"/>
      <c r="N74" s="546"/>
      <c r="O74" s="387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</row>
    <row r="75" spans="1:225" s="12" customFormat="1" ht="45.75" customHeight="1">
      <c r="A75" s="162"/>
      <c r="B75" s="18" t="s">
        <v>1015</v>
      </c>
      <c r="C75" s="307" t="s">
        <v>106</v>
      </c>
      <c r="D75" s="350" t="s">
        <v>513</v>
      </c>
      <c r="E75" s="121" t="s">
        <v>39</v>
      </c>
      <c r="F75" s="520" t="str">
        <f t="shared" si="2"/>
        <v>@</v>
      </c>
      <c r="G75" s="88"/>
      <c r="H75" s="153" t="s">
        <v>185</v>
      </c>
      <c r="I75" s="92"/>
      <c r="J75" s="97" t="s">
        <v>158</v>
      </c>
      <c r="K75" s="109" t="s">
        <v>556</v>
      </c>
      <c r="L75" s="102"/>
      <c r="M75" s="533">
        <v>6350</v>
      </c>
      <c r="N75" s="383">
        <v>7940</v>
      </c>
      <c r="O75" s="386">
        <v>6749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</row>
    <row r="76" spans="1:225" s="71" customFormat="1" ht="21.75" customHeight="1">
      <c r="A76" s="162"/>
      <c r="B76" s="165"/>
      <c r="C76" s="165"/>
      <c r="D76" s="366" t="s">
        <v>669</v>
      </c>
      <c r="E76" s="165"/>
      <c r="F76" s="522"/>
      <c r="G76" s="165"/>
      <c r="H76" s="165"/>
      <c r="I76" s="165"/>
      <c r="J76" s="165"/>
      <c r="K76" s="165"/>
      <c r="L76" s="340"/>
      <c r="M76" s="538"/>
      <c r="N76" s="546"/>
      <c r="O76" s="387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</row>
    <row r="77" spans="1:225" s="71" customFormat="1" ht="20.25" customHeight="1">
      <c r="A77" s="162"/>
      <c r="B77" s="305" t="s">
        <v>1036</v>
      </c>
      <c r="C77" s="307" t="s">
        <v>106</v>
      </c>
      <c r="D77" s="350" t="s">
        <v>868</v>
      </c>
      <c r="E77" s="121" t="s">
        <v>477</v>
      </c>
      <c r="F77" s="520" t="str">
        <f t="shared" si="2"/>
        <v>@</v>
      </c>
      <c r="G77" s="454"/>
      <c r="H77" s="153" t="s">
        <v>670</v>
      </c>
      <c r="I77" s="90" t="s">
        <v>152</v>
      </c>
      <c r="J77" s="97" t="s">
        <v>155</v>
      </c>
      <c r="K77" s="109"/>
      <c r="L77" s="102"/>
      <c r="M77" s="533">
        <v>4620</v>
      </c>
      <c r="N77" s="383">
        <v>5780</v>
      </c>
      <c r="O77" s="386">
        <v>4913</v>
      </c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</row>
    <row r="78" spans="1:225" s="71" customFormat="1" ht="20.25" customHeight="1">
      <c r="A78" s="162"/>
      <c r="B78" s="307" t="s">
        <v>1037</v>
      </c>
      <c r="C78" s="307" t="s">
        <v>106</v>
      </c>
      <c r="D78" s="350" t="s">
        <v>867</v>
      </c>
      <c r="E78" s="121">
        <v>2013</v>
      </c>
      <c r="F78" s="520" t="str">
        <f t="shared" si="2"/>
        <v>@</v>
      </c>
      <c r="G78" s="454"/>
      <c r="H78" s="153" t="s">
        <v>671</v>
      </c>
      <c r="I78" s="90"/>
      <c r="J78" s="97" t="s">
        <v>157</v>
      </c>
      <c r="K78" s="109"/>
      <c r="L78" s="102"/>
      <c r="M78" s="533">
        <v>4230</v>
      </c>
      <c r="N78" s="383">
        <v>5290</v>
      </c>
      <c r="O78" s="386">
        <v>4496.5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</row>
    <row r="79" spans="1:225" s="71" customFormat="1" ht="16.5" customHeight="1">
      <c r="A79" s="162"/>
      <c r="B79" s="165"/>
      <c r="C79" s="166"/>
      <c r="D79" s="349" t="s">
        <v>281</v>
      </c>
      <c r="E79" s="176"/>
      <c r="F79" s="522"/>
      <c r="G79" s="169"/>
      <c r="H79" s="177"/>
      <c r="I79" s="178"/>
      <c r="J79" s="179"/>
      <c r="K79" s="180"/>
      <c r="L79" s="185"/>
      <c r="M79" s="538"/>
      <c r="N79" s="546"/>
      <c r="O79" s="387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</row>
    <row r="80" spans="1:225" s="71" customFormat="1" ht="21" customHeight="1">
      <c r="A80" s="162"/>
      <c r="B80" s="72" t="s">
        <v>1038</v>
      </c>
      <c r="C80" s="72" t="s">
        <v>106</v>
      </c>
      <c r="D80" s="368" t="s">
        <v>282</v>
      </c>
      <c r="E80" s="159" t="s">
        <v>645</v>
      </c>
      <c r="F80" s="520" t="str">
        <f t="shared" si="2"/>
        <v>@</v>
      </c>
      <c r="G80" s="86"/>
      <c r="H80" s="154" t="s">
        <v>189</v>
      </c>
      <c r="I80" s="90" t="s">
        <v>152</v>
      </c>
      <c r="J80" s="100" t="s">
        <v>424</v>
      </c>
      <c r="K80" s="100"/>
      <c r="L80" s="118"/>
      <c r="M80" s="533">
        <v>4640</v>
      </c>
      <c r="N80" s="383">
        <v>5800</v>
      </c>
      <c r="O80" s="386">
        <v>4930</v>
      </c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</row>
    <row r="81" spans="1:225" s="71" customFormat="1" ht="18.75" customHeight="1">
      <c r="A81" s="162"/>
      <c r="B81" s="77" t="s">
        <v>1039</v>
      </c>
      <c r="C81" s="30" t="s">
        <v>106</v>
      </c>
      <c r="D81" s="367" t="s">
        <v>7</v>
      </c>
      <c r="E81" s="85" t="s">
        <v>110</v>
      </c>
      <c r="F81" s="520" t="str">
        <f t="shared" si="2"/>
        <v>@</v>
      </c>
      <c r="G81" s="86"/>
      <c r="H81" s="114" t="s">
        <v>246</v>
      </c>
      <c r="I81" s="90" t="s">
        <v>152</v>
      </c>
      <c r="J81" s="115" t="s">
        <v>242</v>
      </c>
      <c r="K81" s="289"/>
      <c r="L81" s="118"/>
      <c r="M81" s="533">
        <v>4670</v>
      </c>
      <c r="N81" s="383">
        <v>5840</v>
      </c>
      <c r="O81" s="386">
        <v>4964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</row>
    <row r="82" spans="1:225" s="71" customFormat="1" ht="30.75" customHeight="1">
      <c r="A82" s="162"/>
      <c r="B82" s="77" t="s">
        <v>1040</v>
      </c>
      <c r="C82" s="30" t="s">
        <v>46</v>
      </c>
      <c r="D82" s="363" t="s">
        <v>757</v>
      </c>
      <c r="E82" s="74" t="s">
        <v>117</v>
      </c>
      <c r="F82" s="520" t="str">
        <f t="shared" si="2"/>
        <v>@</v>
      </c>
      <c r="G82" s="86"/>
      <c r="H82" s="114" t="s">
        <v>411</v>
      </c>
      <c r="I82" s="90"/>
      <c r="J82" s="115" t="s">
        <v>158</v>
      </c>
      <c r="K82" s="109" t="s">
        <v>556</v>
      </c>
      <c r="L82" s="118"/>
      <c r="M82" s="533">
        <v>6250</v>
      </c>
      <c r="N82" s="383">
        <v>7810</v>
      </c>
      <c r="O82" s="386">
        <v>6638.5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</row>
    <row r="83" spans="1:225" s="71" customFormat="1" ht="37.5" customHeight="1">
      <c r="A83" s="162"/>
      <c r="B83" s="77" t="s">
        <v>1032</v>
      </c>
      <c r="C83" s="30" t="s">
        <v>104</v>
      </c>
      <c r="D83" s="363" t="s">
        <v>869</v>
      </c>
      <c r="E83" s="74" t="s">
        <v>117</v>
      </c>
      <c r="F83" s="520" t="str">
        <f t="shared" si="2"/>
        <v>@</v>
      </c>
      <c r="G83" s="86"/>
      <c r="H83" s="114" t="s">
        <v>251</v>
      </c>
      <c r="I83" s="90"/>
      <c r="J83" s="115" t="s">
        <v>169</v>
      </c>
      <c r="K83" s="289" t="s">
        <v>556</v>
      </c>
      <c r="L83" s="118"/>
      <c r="M83" s="533">
        <v>8030</v>
      </c>
      <c r="N83" s="383">
        <v>10040</v>
      </c>
      <c r="O83" s="386">
        <v>8534</v>
      </c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</row>
    <row r="84" spans="1:225" s="3" customFormat="1" ht="36" customHeight="1">
      <c r="A84" s="162"/>
      <c r="B84" s="307" t="s">
        <v>1041</v>
      </c>
      <c r="C84" s="30" t="s">
        <v>106</v>
      </c>
      <c r="D84" s="350" t="s">
        <v>614</v>
      </c>
      <c r="E84" s="24" t="s">
        <v>615</v>
      </c>
      <c r="F84" s="520" t="str">
        <f t="shared" si="2"/>
        <v>@</v>
      </c>
      <c r="G84" s="86"/>
      <c r="H84" s="110" t="s">
        <v>236</v>
      </c>
      <c r="I84" s="90" t="s">
        <v>152</v>
      </c>
      <c r="J84" s="107" t="s">
        <v>155</v>
      </c>
      <c r="K84" s="107"/>
      <c r="L84" s="118"/>
      <c r="M84" s="533">
        <v>6440</v>
      </c>
      <c r="N84" s="383">
        <v>8050</v>
      </c>
      <c r="O84" s="386">
        <v>6842.5</v>
      </c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</row>
    <row r="85" spans="1:225" s="52" customFormat="1" ht="23.25" customHeight="1">
      <c r="A85" s="162"/>
      <c r="B85" s="165"/>
      <c r="C85" s="166"/>
      <c r="D85" s="349" t="s">
        <v>283</v>
      </c>
      <c r="E85" s="176"/>
      <c r="F85" s="522"/>
      <c r="G85" s="169"/>
      <c r="H85" s="177"/>
      <c r="I85" s="178"/>
      <c r="J85" s="179"/>
      <c r="K85" s="180"/>
      <c r="L85" s="185"/>
      <c r="M85" s="538"/>
      <c r="N85" s="546"/>
      <c r="O85" s="387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</row>
    <row r="86" spans="1:225" s="52" customFormat="1" ht="23.25" customHeight="1">
      <c r="A86" s="162"/>
      <c r="B86" s="307" t="s">
        <v>1371</v>
      </c>
      <c r="C86" s="30" t="s">
        <v>106</v>
      </c>
      <c r="D86" s="350" t="s">
        <v>1464</v>
      </c>
      <c r="E86" s="24" t="s">
        <v>744</v>
      </c>
      <c r="F86" s="520" t="str">
        <f t="shared" si="2"/>
        <v>@</v>
      </c>
      <c r="G86" s="219" t="s">
        <v>739</v>
      </c>
      <c r="H86" s="110" t="s">
        <v>670</v>
      </c>
      <c r="I86" s="90"/>
      <c r="J86" s="106" t="s">
        <v>155</v>
      </c>
      <c r="K86" s="106" t="s">
        <v>556</v>
      </c>
      <c r="L86" s="118"/>
      <c r="M86" s="533">
        <v>5170</v>
      </c>
      <c r="N86" s="383">
        <v>6460</v>
      </c>
      <c r="O86" s="386">
        <v>5491</v>
      </c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</row>
    <row r="87" spans="2:225" ht="27">
      <c r="B87" s="18" t="s">
        <v>1042</v>
      </c>
      <c r="C87" s="30" t="s">
        <v>104</v>
      </c>
      <c r="D87" s="350" t="s">
        <v>874</v>
      </c>
      <c r="E87" s="24" t="s">
        <v>744</v>
      </c>
      <c r="F87" s="520" t="str">
        <f t="shared" si="2"/>
        <v>@</v>
      </c>
      <c r="G87" s="219" t="s">
        <v>739</v>
      </c>
      <c r="H87" s="110" t="s">
        <v>104</v>
      </c>
      <c r="I87" s="90"/>
      <c r="J87" s="106" t="s">
        <v>750</v>
      </c>
      <c r="K87" s="106" t="s">
        <v>556</v>
      </c>
      <c r="L87" s="118"/>
      <c r="M87" s="533">
        <v>6870</v>
      </c>
      <c r="N87" s="383">
        <v>8590</v>
      </c>
      <c r="O87" s="386">
        <v>7301.5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</row>
    <row r="88" spans="2:41" ht="27">
      <c r="B88" s="307" t="s">
        <v>1043</v>
      </c>
      <c r="C88" s="30" t="s">
        <v>104</v>
      </c>
      <c r="D88" s="350" t="s">
        <v>874</v>
      </c>
      <c r="E88" s="24" t="s">
        <v>744</v>
      </c>
      <c r="F88" s="520" t="str">
        <f t="shared" si="2"/>
        <v>@</v>
      </c>
      <c r="G88" s="219" t="s">
        <v>739</v>
      </c>
      <c r="H88" s="110" t="s">
        <v>104</v>
      </c>
      <c r="I88" s="90"/>
      <c r="J88" s="107" t="s">
        <v>750</v>
      </c>
      <c r="K88" s="107" t="s">
        <v>556</v>
      </c>
      <c r="L88" s="118" t="s">
        <v>12</v>
      </c>
      <c r="M88" s="533">
        <v>11350</v>
      </c>
      <c r="N88" s="383">
        <v>14190</v>
      </c>
      <c r="O88" s="386">
        <v>12061.5</v>
      </c>
      <c r="AL88" s="2"/>
      <c r="AM88" s="2"/>
      <c r="AN88" s="2"/>
      <c r="AO88" s="2"/>
    </row>
    <row r="89" spans="1:225" s="7" customFormat="1" ht="23.25" customHeight="1">
      <c r="A89" s="162"/>
      <c r="B89" s="307" t="s">
        <v>1044</v>
      </c>
      <c r="C89" s="30" t="s">
        <v>106</v>
      </c>
      <c r="D89" s="350" t="s">
        <v>37</v>
      </c>
      <c r="E89" s="24" t="s">
        <v>33</v>
      </c>
      <c r="F89" s="520" t="str">
        <f t="shared" si="2"/>
        <v>@</v>
      </c>
      <c r="G89" s="86"/>
      <c r="H89" s="112" t="s">
        <v>214</v>
      </c>
      <c r="I89" s="94"/>
      <c r="J89" s="109" t="s">
        <v>158</v>
      </c>
      <c r="K89" s="118"/>
      <c r="L89" s="341"/>
      <c r="M89" s="533">
        <v>5890</v>
      </c>
      <c r="N89" s="383">
        <v>7360</v>
      </c>
      <c r="O89" s="386">
        <v>6256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</row>
    <row r="90" spans="1:225" s="7" customFormat="1" ht="30.75" customHeight="1">
      <c r="A90" s="162"/>
      <c r="B90" s="203" t="s">
        <v>1045</v>
      </c>
      <c r="C90" s="204" t="s">
        <v>106</v>
      </c>
      <c r="D90" s="353" t="s">
        <v>37</v>
      </c>
      <c r="E90" s="205" t="s">
        <v>33</v>
      </c>
      <c r="F90" s="521"/>
      <c r="G90" s="206" t="s">
        <v>41</v>
      </c>
      <c r="H90" s="207" t="s">
        <v>214</v>
      </c>
      <c r="I90" s="208"/>
      <c r="J90" s="214" t="s">
        <v>158</v>
      </c>
      <c r="K90" s="209"/>
      <c r="L90" s="342" t="s">
        <v>175</v>
      </c>
      <c r="M90" s="542" t="s">
        <v>1356</v>
      </c>
      <c r="N90" s="317">
        <v>5399</v>
      </c>
      <c r="O90" s="390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</row>
    <row r="91" spans="2:41" ht="27">
      <c r="B91" s="307" t="s">
        <v>1046</v>
      </c>
      <c r="C91" s="30" t="s">
        <v>106</v>
      </c>
      <c r="D91" s="350" t="s">
        <v>600</v>
      </c>
      <c r="E91" s="24" t="s">
        <v>599</v>
      </c>
      <c r="F91" s="520" t="str">
        <f t="shared" si="2"/>
        <v>@</v>
      </c>
      <c r="G91" s="86"/>
      <c r="H91" s="112" t="s">
        <v>601</v>
      </c>
      <c r="I91" s="258" t="s">
        <v>152</v>
      </c>
      <c r="J91" s="98" t="s">
        <v>158</v>
      </c>
      <c r="K91" s="115"/>
      <c r="L91" s="284"/>
      <c r="M91" s="533">
        <v>6900</v>
      </c>
      <c r="N91" s="383">
        <v>8630</v>
      </c>
      <c r="O91" s="386">
        <v>7335.5</v>
      </c>
      <c r="AL91" s="2"/>
      <c r="AM91" s="2"/>
      <c r="AN91" s="2"/>
      <c r="AO91" s="2"/>
    </row>
    <row r="92" spans="2:41" ht="36" customHeight="1">
      <c r="B92" s="203" t="s">
        <v>1047</v>
      </c>
      <c r="C92" s="204" t="s">
        <v>106</v>
      </c>
      <c r="D92" s="353" t="s">
        <v>63</v>
      </c>
      <c r="E92" s="205" t="s">
        <v>147</v>
      </c>
      <c r="F92" s="521"/>
      <c r="G92" s="206" t="s">
        <v>41</v>
      </c>
      <c r="H92" s="207" t="s">
        <v>185</v>
      </c>
      <c r="I92" s="453" t="s">
        <v>152</v>
      </c>
      <c r="J92" s="211" t="s">
        <v>156</v>
      </c>
      <c r="K92" s="223"/>
      <c r="L92" s="212"/>
      <c r="M92" s="536">
        <v>2560</v>
      </c>
      <c r="N92" s="317">
        <v>3200</v>
      </c>
      <c r="O92" s="390">
        <v>2720</v>
      </c>
      <c r="AL92" s="2"/>
      <c r="AM92" s="2"/>
      <c r="AN92" s="2"/>
      <c r="AO92" s="2"/>
    </row>
    <row r="93" spans="2:41" ht="27.75" customHeight="1">
      <c r="B93" s="307" t="s">
        <v>699</v>
      </c>
      <c r="C93" s="30" t="s">
        <v>106</v>
      </c>
      <c r="D93" s="350" t="s">
        <v>702</v>
      </c>
      <c r="E93" s="24" t="s">
        <v>147</v>
      </c>
      <c r="F93" s="520" t="str">
        <f>HYPERLINK("http://www.catalogue.bosal.com/pdf/pdf_mi/036251.pdf","@")</f>
        <v>@</v>
      </c>
      <c r="G93" s="325"/>
      <c r="H93" s="110"/>
      <c r="I93" s="90" t="s">
        <v>152</v>
      </c>
      <c r="J93" s="106" t="s">
        <v>698</v>
      </c>
      <c r="K93" s="118"/>
      <c r="L93" s="101"/>
      <c r="M93" s="533">
        <v>5800</v>
      </c>
      <c r="N93" s="383">
        <v>7500</v>
      </c>
      <c r="O93" s="386">
        <v>6375</v>
      </c>
      <c r="AL93" s="2"/>
      <c r="AM93" s="2"/>
      <c r="AN93" s="2"/>
      <c r="AO93" s="2"/>
    </row>
    <row r="94" spans="2:41" ht="32.25" customHeight="1">
      <c r="B94" s="72" t="s">
        <v>1048</v>
      </c>
      <c r="C94" s="73" t="s">
        <v>106</v>
      </c>
      <c r="D94" s="368" t="s">
        <v>13</v>
      </c>
      <c r="E94" s="76" t="s">
        <v>740</v>
      </c>
      <c r="F94" s="520" t="str">
        <f t="shared" si="2"/>
        <v>@</v>
      </c>
      <c r="G94" s="86"/>
      <c r="H94" s="112" t="s">
        <v>192</v>
      </c>
      <c r="I94" s="90" t="s">
        <v>152</v>
      </c>
      <c r="J94" s="106" t="s">
        <v>162</v>
      </c>
      <c r="K94" s="106"/>
      <c r="L94" s="118"/>
      <c r="M94" s="533">
        <v>5770</v>
      </c>
      <c r="N94" s="383">
        <v>7210</v>
      </c>
      <c r="O94" s="386">
        <v>6128.5</v>
      </c>
      <c r="AL94" s="2"/>
      <c r="AM94" s="2"/>
      <c r="AN94" s="2"/>
      <c r="AO94" s="2"/>
    </row>
    <row r="95" spans="2:41" ht="37.5" customHeight="1">
      <c r="B95" s="18" t="s">
        <v>1049</v>
      </c>
      <c r="C95" s="30" t="s">
        <v>106</v>
      </c>
      <c r="D95" s="350" t="s">
        <v>284</v>
      </c>
      <c r="E95" s="24" t="s">
        <v>128</v>
      </c>
      <c r="F95" s="520" t="str">
        <f t="shared" si="2"/>
        <v>@</v>
      </c>
      <c r="G95" s="86"/>
      <c r="H95" s="110" t="s">
        <v>186</v>
      </c>
      <c r="I95" s="151" t="s">
        <v>152</v>
      </c>
      <c r="J95" s="106" t="s">
        <v>159</v>
      </c>
      <c r="K95" s="106"/>
      <c r="L95" s="101"/>
      <c r="M95" s="533">
        <v>5750</v>
      </c>
      <c r="N95" s="383">
        <v>7190</v>
      </c>
      <c r="O95" s="386">
        <v>6111.5</v>
      </c>
      <c r="AL95" s="2"/>
      <c r="AM95" s="2"/>
      <c r="AN95" s="2"/>
      <c r="AO95" s="2"/>
    </row>
    <row r="96" spans="2:41" ht="31.5" customHeight="1">
      <c r="B96" s="307" t="s">
        <v>1050</v>
      </c>
      <c r="C96" s="30" t="s">
        <v>106</v>
      </c>
      <c r="D96" s="350" t="s">
        <v>141</v>
      </c>
      <c r="E96" s="24" t="s">
        <v>496</v>
      </c>
      <c r="F96" s="520" t="str">
        <f t="shared" si="2"/>
        <v>@</v>
      </c>
      <c r="G96" s="86"/>
      <c r="H96" s="110" t="s">
        <v>194</v>
      </c>
      <c r="I96" s="151" t="s">
        <v>152</v>
      </c>
      <c r="J96" s="109" t="s">
        <v>242</v>
      </c>
      <c r="K96" s="109"/>
      <c r="L96" s="118"/>
      <c r="M96" s="533">
        <v>5350</v>
      </c>
      <c r="N96" s="383">
        <v>6690</v>
      </c>
      <c r="O96" s="386">
        <v>5686.5</v>
      </c>
      <c r="AL96" s="2"/>
      <c r="AM96" s="2"/>
      <c r="AN96" s="2"/>
      <c r="AO96" s="2"/>
    </row>
    <row r="97" spans="2:41" ht="27">
      <c r="B97" s="307" t="s">
        <v>1051</v>
      </c>
      <c r="C97" s="30" t="s">
        <v>106</v>
      </c>
      <c r="D97" s="350" t="s">
        <v>876</v>
      </c>
      <c r="E97" s="24" t="s">
        <v>496</v>
      </c>
      <c r="F97" s="520" t="str">
        <f t="shared" si="2"/>
        <v>@</v>
      </c>
      <c r="G97" s="86"/>
      <c r="H97" s="110" t="s">
        <v>193</v>
      </c>
      <c r="I97" s="419"/>
      <c r="J97" s="106" t="s">
        <v>159</v>
      </c>
      <c r="K97" s="106"/>
      <c r="L97" s="101"/>
      <c r="M97" s="533">
        <v>4900</v>
      </c>
      <c r="N97" s="383">
        <v>6130</v>
      </c>
      <c r="O97" s="386">
        <v>5210.5</v>
      </c>
      <c r="AL97" s="2"/>
      <c r="AM97" s="2"/>
      <c r="AN97" s="2"/>
      <c r="AO97" s="2"/>
    </row>
    <row r="98" spans="2:41" ht="96" customHeight="1">
      <c r="B98" s="307" t="s">
        <v>1052</v>
      </c>
      <c r="C98" s="30" t="s">
        <v>106</v>
      </c>
      <c r="D98" s="350" t="s">
        <v>870</v>
      </c>
      <c r="E98" s="24" t="s">
        <v>475</v>
      </c>
      <c r="F98" s="520" t="str">
        <f t="shared" si="2"/>
        <v>@</v>
      </c>
      <c r="G98" s="86"/>
      <c r="H98" s="112" t="s">
        <v>488</v>
      </c>
      <c r="I98" s="455" t="s">
        <v>152</v>
      </c>
      <c r="J98" s="109" t="s">
        <v>489</v>
      </c>
      <c r="K98" s="289"/>
      <c r="L98" s="284"/>
      <c r="M98" s="533">
        <v>5810</v>
      </c>
      <c r="N98" s="383">
        <v>7260</v>
      </c>
      <c r="O98" s="386">
        <v>6171</v>
      </c>
      <c r="AL98" s="2"/>
      <c r="AM98" s="2"/>
      <c r="AN98" s="2"/>
      <c r="AO98" s="2"/>
    </row>
    <row r="99" spans="2:41" ht="27">
      <c r="B99" s="307" t="s">
        <v>1053</v>
      </c>
      <c r="C99" s="30" t="s">
        <v>106</v>
      </c>
      <c r="D99" s="350" t="s">
        <v>871</v>
      </c>
      <c r="E99" s="24" t="s">
        <v>475</v>
      </c>
      <c r="F99" s="520" t="str">
        <f t="shared" si="2"/>
        <v>@</v>
      </c>
      <c r="G99" s="86"/>
      <c r="H99" s="112" t="s">
        <v>210</v>
      </c>
      <c r="I99" s="455"/>
      <c r="J99" s="109" t="s">
        <v>489</v>
      </c>
      <c r="K99" s="289"/>
      <c r="L99" s="284"/>
      <c r="M99" s="533">
        <v>5560</v>
      </c>
      <c r="N99" s="383">
        <v>6950</v>
      </c>
      <c r="O99" s="386">
        <v>5907.5</v>
      </c>
      <c r="AL99" s="2"/>
      <c r="AM99" s="2"/>
      <c r="AN99" s="2"/>
      <c r="AO99" s="2"/>
    </row>
    <row r="100" spans="2:41" ht="27">
      <c r="B100" s="72" t="s">
        <v>1054</v>
      </c>
      <c r="C100" s="30" t="s">
        <v>106</v>
      </c>
      <c r="D100" s="355" t="s">
        <v>875</v>
      </c>
      <c r="E100" s="76" t="s">
        <v>604</v>
      </c>
      <c r="F100" s="520" t="str">
        <f t="shared" si="2"/>
        <v>@</v>
      </c>
      <c r="G100" s="86"/>
      <c r="H100" s="112" t="s">
        <v>605</v>
      </c>
      <c r="I100" s="455" t="s">
        <v>152</v>
      </c>
      <c r="J100" s="109" t="s">
        <v>155</v>
      </c>
      <c r="K100" s="289"/>
      <c r="L100" s="284"/>
      <c r="M100" s="533">
        <v>5680</v>
      </c>
      <c r="N100" s="383">
        <v>7100</v>
      </c>
      <c r="O100" s="386">
        <v>6035</v>
      </c>
      <c r="AL100" s="2"/>
      <c r="AM100" s="2"/>
      <c r="AN100" s="2"/>
      <c r="AO100" s="2"/>
    </row>
    <row r="101" spans="2:41" ht="54" customHeight="1">
      <c r="B101" s="307" t="s">
        <v>1055</v>
      </c>
      <c r="C101" s="30" t="s">
        <v>106</v>
      </c>
      <c r="D101" s="350" t="s">
        <v>8</v>
      </c>
      <c r="E101" s="24" t="s">
        <v>127</v>
      </c>
      <c r="F101" s="520" t="str">
        <f t="shared" si="2"/>
        <v>@</v>
      </c>
      <c r="G101" s="86"/>
      <c r="H101" s="110" t="s">
        <v>190</v>
      </c>
      <c r="I101" s="151" t="s">
        <v>152</v>
      </c>
      <c r="J101" s="106" t="s">
        <v>158</v>
      </c>
      <c r="K101" s="106"/>
      <c r="L101" s="118"/>
      <c r="M101" s="533">
        <v>6230</v>
      </c>
      <c r="N101" s="383">
        <v>7790</v>
      </c>
      <c r="O101" s="386">
        <v>6621.5</v>
      </c>
      <c r="AL101" s="2"/>
      <c r="AM101" s="2"/>
      <c r="AN101" s="2"/>
      <c r="AO101" s="2"/>
    </row>
    <row r="102" spans="2:41" ht="31.5" customHeight="1">
      <c r="B102" s="72" t="s">
        <v>1056</v>
      </c>
      <c r="C102" s="73" t="s">
        <v>106</v>
      </c>
      <c r="D102" s="368" t="s">
        <v>515</v>
      </c>
      <c r="E102" s="76" t="s">
        <v>117</v>
      </c>
      <c r="F102" s="520" t="str">
        <f t="shared" si="2"/>
        <v>@</v>
      </c>
      <c r="G102" s="86"/>
      <c r="H102" s="112" t="s">
        <v>196</v>
      </c>
      <c r="I102" s="90" t="s">
        <v>152</v>
      </c>
      <c r="J102" s="109" t="s">
        <v>158</v>
      </c>
      <c r="K102" s="109" t="s">
        <v>556</v>
      </c>
      <c r="L102" s="103"/>
      <c r="M102" s="533">
        <v>5550</v>
      </c>
      <c r="N102" s="383">
        <v>6940</v>
      </c>
      <c r="O102" s="386">
        <v>5899</v>
      </c>
      <c r="AL102" s="2"/>
      <c r="AM102" s="2"/>
      <c r="AN102" s="2"/>
      <c r="AO102" s="2"/>
    </row>
    <row r="103" spans="2:41" ht="23.25" customHeight="1">
      <c r="B103" s="307" t="s">
        <v>1057</v>
      </c>
      <c r="C103" s="30" t="s">
        <v>106</v>
      </c>
      <c r="D103" s="350" t="s">
        <v>517</v>
      </c>
      <c r="E103" s="24" t="s">
        <v>648</v>
      </c>
      <c r="F103" s="520" t="str">
        <f t="shared" si="2"/>
        <v>@</v>
      </c>
      <c r="G103" s="86"/>
      <c r="H103" s="112" t="s">
        <v>250</v>
      </c>
      <c r="I103" s="94"/>
      <c r="J103" s="109" t="s">
        <v>249</v>
      </c>
      <c r="K103" s="109" t="s">
        <v>556</v>
      </c>
      <c r="L103" s="101"/>
      <c r="M103" s="533">
        <v>5900</v>
      </c>
      <c r="N103" s="383">
        <v>7380</v>
      </c>
      <c r="O103" s="386">
        <v>6273</v>
      </c>
      <c r="AL103" s="2"/>
      <c r="AM103" s="2"/>
      <c r="AN103" s="2"/>
      <c r="AO103" s="2"/>
    </row>
    <row r="104" spans="2:41" ht="38.25" customHeight="1">
      <c r="B104" s="307" t="s">
        <v>1058</v>
      </c>
      <c r="C104" s="30" t="s">
        <v>46</v>
      </c>
      <c r="D104" s="350" t="s">
        <v>1470</v>
      </c>
      <c r="E104" s="24" t="s">
        <v>637</v>
      </c>
      <c r="F104" s="520" t="str">
        <f t="shared" si="2"/>
        <v>@</v>
      </c>
      <c r="G104" s="219" t="s">
        <v>739</v>
      </c>
      <c r="H104" s="112" t="s">
        <v>656</v>
      </c>
      <c r="I104" s="151"/>
      <c r="J104" s="109" t="s">
        <v>169</v>
      </c>
      <c r="K104" s="109" t="s">
        <v>556</v>
      </c>
      <c r="L104" s="101"/>
      <c r="M104" s="533">
        <v>5680</v>
      </c>
      <c r="N104" s="383">
        <v>7100</v>
      </c>
      <c r="O104" s="386">
        <v>6035</v>
      </c>
      <c r="AL104" s="2"/>
      <c r="AM104" s="2"/>
      <c r="AN104" s="2"/>
      <c r="AO104" s="2"/>
    </row>
    <row r="105" spans="2:41" ht="35.25" customHeight="1">
      <c r="B105" s="307" t="s">
        <v>1059</v>
      </c>
      <c r="C105" s="30" t="s">
        <v>106</v>
      </c>
      <c r="D105" s="350" t="s">
        <v>307</v>
      </c>
      <c r="E105" s="24" t="s">
        <v>38</v>
      </c>
      <c r="F105" s="520" t="str">
        <f t="shared" si="2"/>
        <v>@</v>
      </c>
      <c r="G105" s="86"/>
      <c r="H105" s="277" t="s">
        <v>197</v>
      </c>
      <c r="I105" s="90" t="s">
        <v>152</v>
      </c>
      <c r="J105" s="107" t="s">
        <v>165</v>
      </c>
      <c r="K105" s="106"/>
      <c r="L105" s="118"/>
      <c r="M105" s="533">
        <v>6690</v>
      </c>
      <c r="N105" s="383">
        <v>8360</v>
      </c>
      <c r="O105" s="386">
        <v>7106</v>
      </c>
      <c r="AL105" s="2"/>
      <c r="AM105" s="2"/>
      <c r="AN105" s="2"/>
      <c r="AO105" s="2"/>
    </row>
    <row r="106" spans="2:41" ht="37.5" customHeight="1">
      <c r="B106" s="72" t="s">
        <v>1060</v>
      </c>
      <c r="C106" s="73" t="s">
        <v>106</v>
      </c>
      <c r="D106" s="368" t="s">
        <v>285</v>
      </c>
      <c r="E106" s="76" t="s">
        <v>561</v>
      </c>
      <c r="F106" s="520" t="str">
        <f t="shared" si="2"/>
        <v>@</v>
      </c>
      <c r="G106" s="86"/>
      <c r="H106" s="160" t="s">
        <v>195</v>
      </c>
      <c r="I106" s="90" t="s">
        <v>152</v>
      </c>
      <c r="J106" s="107" t="s">
        <v>158</v>
      </c>
      <c r="K106" s="106"/>
      <c r="L106" s="118"/>
      <c r="M106" s="533">
        <v>6950</v>
      </c>
      <c r="N106" s="383">
        <v>8690</v>
      </c>
      <c r="O106" s="386">
        <v>7386.5</v>
      </c>
      <c r="AL106" s="2"/>
      <c r="AM106" s="2"/>
      <c r="AN106" s="2"/>
      <c r="AO106" s="2"/>
    </row>
    <row r="107" spans="2:41" ht="37.5" customHeight="1">
      <c r="B107" s="203" t="s">
        <v>1061</v>
      </c>
      <c r="C107" s="204" t="s">
        <v>106</v>
      </c>
      <c r="D107" s="353" t="s">
        <v>286</v>
      </c>
      <c r="E107" s="205" t="s">
        <v>140</v>
      </c>
      <c r="F107" s="521"/>
      <c r="G107" s="206" t="s">
        <v>41</v>
      </c>
      <c r="H107" s="207" t="s">
        <v>218</v>
      </c>
      <c r="I107" s="422"/>
      <c r="J107" s="214" t="s">
        <v>160</v>
      </c>
      <c r="K107" s="211" t="s">
        <v>556</v>
      </c>
      <c r="L107" s="212"/>
      <c r="M107" s="536">
        <v>2490</v>
      </c>
      <c r="N107" s="317">
        <v>3120</v>
      </c>
      <c r="O107" s="390">
        <v>2652</v>
      </c>
      <c r="AL107" s="2"/>
      <c r="AM107" s="2"/>
      <c r="AN107" s="2"/>
      <c r="AO107" s="2"/>
    </row>
    <row r="108" spans="2:41" ht="31.5" customHeight="1">
      <c r="B108" s="18" t="s">
        <v>1062</v>
      </c>
      <c r="C108" s="30" t="s">
        <v>46</v>
      </c>
      <c r="D108" s="350" t="s">
        <v>518</v>
      </c>
      <c r="E108" s="24" t="s">
        <v>140</v>
      </c>
      <c r="F108" s="520" t="str">
        <f t="shared" si="2"/>
        <v>@</v>
      </c>
      <c r="G108" s="86"/>
      <c r="H108" s="112" t="s">
        <v>201</v>
      </c>
      <c r="I108" s="420"/>
      <c r="J108" s="98" t="s">
        <v>163</v>
      </c>
      <c r="K108" s="109" t="s">
        <v>556</v>
      </c>
      <c r="L108" s="284"/>
      <c r="M108" s="533">
        <v>5080</v>
      </c>
      <c r="N108" s="383">
        <v>6350</v>
      </c>
      <c r="O108" s="386">
        <v>5397.5</v>
      </c>
      <c r="AL108" s="2"/>
      <c r="AM108" s="2"/>
      <c r="AN108" s="2"/>
      <c r="AO108" s="2"/>
    </row>
    <row r="109" spans="2:41" ht="33.75" customHeight="1">
      <c r="B109" s="72" t="s">
        <v>1063</v>
      </c>
      <c r="C109" s="73" t="s">
        <v>104</v>
      </c>
      <c r="D109" s="368" t="s">
        <v>91</v>
      </c>
      <c r="E109" s="76" t="s">
        <v>92</v>
      </c>
      <c r="F109" s="520" t="str">
        <f t="shared" si="2"/>
        <v>@</v>
      </c>
      <c r="G109" s="86"/>
      <c r="H109" s="112" t="s">
        <v>251</v>
      </c>
      <c r="I109" s="420"/>
      <c r="J109" s="98" t="s">
        <v>247</v>
      </c>
      <c r="K109" s="109"/>
      <c r="L109" s="103"/>
      <c r="M109" s="533">
        <v>7880</v>
      </c>
      <c r="N109" s="383">
        <v>9850</v>
      </c>
      <c r="O109" s="386">
        <v>8372.5</v>
      </c>
      <c r="AL109" s="2"/>
      <c r="AM109" s="2"/>
      <c r="AN109" s="2"/>
      <c r="AO109" s="2"/>
    </row>
    <row r="110" spans="2:41" ht="36" customHeight="1">
      <c r="B110" s="307" t="s">
        <v>1064</v>
      </c>
      <c r="C110" s="30" t="s">
        <v>104</v>
      </c>
      <c r="D110" s="350" t="s">
        <v>90</v>
      </c>
      <c r="E110" s="24" t="s">
        <v>574</v>
      </c>
      <c r="F110" s="520" t="str">
        <f t="shared" si="2"/>
        <v>@</v>
      </c>
      <c r="G110" s="86"/>
      <c r="H110" s="112" t="s">
        <v>251</v>
      </c>
      <c r="I110" s="419"/>
      <c r="J110" s="98" t="s">
        <v>169</v>
      </c>
      <c r="K110" s="109"/>
      <c r="L110" s="101"/>
      <c r="M110" s="533">
        <v>7170</v>
      </c>
      <c r="N110" s="383">
        <v>8960</v>
      </c>
      <c r="O110" s="386">
        <v>7616</v>
      </c>
      <c r="AL110" s="2"/>
      <c r="AM110" s="2"/>
      <c r="AN110" s="2"/>
      <c r="AO110" s="2"/>
    </row>
    <row r="111" spans="2:41" ht="37.5" customHeight="1">
      <c r="B111" s="307" t="s">
        <v>1065</v>
      </c>
      <c r="C111" s="30" t="s">
        <v>104</v>
      </c>
      <c r="D111" s="350" t="s">
        <v>1406</v>
      </c>
      <c r="E111" s="24" t="s">
        <v>475</v>
      </c>
      <c r="F111" s="520" t="str">
        <f t="shared" si="2"/>
        <v>@</v>
      </c>
      <c r="G111" s="86"/>
      <c r="H111" s="112" t="s">
        <v>251</v>
      </c>
      <c r="I111" s="294"/>
      <c r="J111" s="109" t="s">
        <v>167</v>
      </c>
      <c r="K111" s="289" t="s">
        <v>556</v>
      </c>
      <c r="L111" s="101"/>
      <c r="M111" s="533">
        <v>7420</v>
      </c>
      <c r="N111" s="383">
        <v>9280</v>
      </c>
      <c r="O111" s="386">
        <v>7888</v>
      </c>
      <c r="AL111" s="2"/>
      <c r="AM111" s="2"/>
      <c r="AN111" s="2"/>
      <c r="AO111" s="2"/>
    </row>
    <row r="112" spans="2:41" ht="37.5" customHeight="1">
      <c r="B112" s="307" t="s">
        <v>1066</v>
      </c>
      <c r="C112" s="30" t="s">
        <v>104</v>
      </c>
      <c r="D112" s="350" t="s">
        <v>1407</v>
      </c>
      <c r="E112" s="24" t="s">
        <v>477</v>
      </c>
      <c r="F112" s="520" t="str">
        <f t="shared" si="2"/>
        <v>@</v>
      </c>
      <c r="G112" s="86"/>
      <c r="H112" s="112" t="s">
        <v>251</v>
      </c>
      <c r="I112" s="425"/>
      <c r="J112" s="98" t="s">
        <v>169</v>
      </c>
      <c r="K112" s="115" t="s">
        <v>556</v>
      </c>
      <c r="L112" s="101"/>
      <c r="M112" s="533">
        <v>7480</v>
      </c>
      <c r="N112" s="383">
        <v>9350</v>
      </c>
      <c r="O112" s="386">
        <v>7947.5</v>
      </c>
      <c r="AL112" s="2"/>
      <c r="AM112" s="2"/>
      <c r="AN112" s="2"/>
      <c r="AO112" s="2"/>
    </row>
    <row r="113" spans="2:41" ht="27" customHeight="1">
      <c r="B113" s="18" t="s">
        <v>1067</v>
      </c>
      <c r="C113" s="30" t="s">
        <v>106</v>
      </c>
      <c r="D113" s="350" t="s">
        <v>516</v>
      </c>
      <c r="E113" s="24" t="s">
        <v>117</v>
      </c>
      <c r="F113" s="520" t="str">
        <f t="shared" si="2"/>
        <v>@</v>
      </c>
      <c r="G113" s="86"/>
      <c r="H113" s="112" t="s">
        <v>248</v>
      </c>
      <c r="I113" s="151" t="s">
        <v>152</v>
      </c>
      <c r="J113" s="109" t="s">
        <v>163</v>
      </c>
      <c r="K113" s="109" t="s">
        <v>556</v>
      </c>
      <c r="L113" s="101"/>
      <c r="M113" s="533">
        <v>5580</v>
      </c>
      <c r="N113" s="383">
        <v>6980</v>
      </c>
      <c r="O113" s="386">
        <v>5933</v>
      </c>
      <c r="AL113" s="2"/>
      <c r="AM113" s="2"/>
      <c r="AN113" s="2"/>
      <c r="AO113" s="2"/>
    </row>
    <row r="114" spans="2:225" ht="35.25" customHeight="1">
      <c r="B114" s="18" t="s">
        <v>1068</v>
      </c>
      <c r="C114" s="30" t="s">
        <v>106</v>
      </c>
      <c r="D114" s="350" t="s">
        <v>14</v>
      </c>
      <c r="E114" s="24" t="s">
        <v>100</v>
      </c>
      <c r="F114" s="520" t="str">
        <f t="shared" si="2"/>
        <v>@</v>
      </c>
      <c r="G114" s="86"/>
      <c r="H114" s="112" t="s">
        <v>411</v>
      </c>
      <c r="I114" s="420"/>
      <c r="J114" s="98" t="s">
        <v>163</v>
      </c>
      <c r="K114" s="98"/>
      <c r="L114" s="101"/>
      <c r="M114" s="533">
        <v>5940</v>
      </c>
      <c r="N114" s="383">
        <v>7430</v>
      </c>
      <c r="O114" s="386">
        <v>6315.5</v>
      </c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</row>
    <row r="115" spans="2:225" ht="27">
      <c r="B115" s="307" t="s">
        <v>1069</v>
      </c>
      <c r="C115" s="30" t="s">
        <v>106</v>
      </c>
      <c r="D115" s="350" t="s">
        <v>873</v>
      </c>
      <c r="E115" s="24" t="s">
        <v>744</v>
      </c>
      <c r="F115" s="520" t="str">
        <f t="shared" si="2"/>
        <v>@</v>
      </c>
      <c r="G115" s="219" t="s">
        <v>739</v>
      </c>
      <c r="H115" s="110" t="s">
        <v>651</v>
      </c>
      <c r="I115" s="90"/>
      <c r="J115" s="107" t="s">
        <v>158</v>
      </c>
      <c r="K115" s="107" t="s">
        <v>556</v>
      </c>
      <c r="L115" s="118"/>
      <c r="M115" s="533">
        <v>5710</v>
      </c>
      <c r="N115" s="383">
        <v>7140</v>
      </c>
      <c r="O115" s="386">
        <v>6069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</row>
    <row r="116" spans="2:225" ht="27">
      <c r="B116" s="307" t="s">
        <v>1070</v>
      </c>
      <c r="C116" s="30" t="s">
        <v>104</v>
      </c>
      <c r="D116" s="350" t="s">
        <v>872</v>
      </c>
      <c r="E116" s="24" t="s">
        <v>477</v>
      </c>
      <c r="F116" s="520" t="str">
        <f t="shared" si="2"/>
        <v>@</v>
      </c>
      <c r="G116" s="86"/>
      <c r="H116" s="112" t="s">
        <v>251</v>
      </c>
      <c r="I116" s="258"/>
      <c r="J116" s="98" t="s">
        <v>167</v>
      </c>
      <c r="K116" s="115"/>
      <c r="L116" s="284"/>
      <c r="M116" s="533">
        <v>6320</v>
      </c>
      <c r="N116" s="383">
        <v>7900</v>
      </c>
      <c r="O116" s="386">
        <v>6715</v>
      </c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</row>
    <row r="117" spans="2:225" ht="31.5" customHeight="1">
      <c r="B117" s="307" t="s">
        <v>1071</v>
      </c>
      <c r="C117" s="30" t="s">
        <v>104</v>
      </c>
      <c r="D117" s="350" t="s">
        <v>1472</v>
      </c>
      <c r="E117" s="24" t="s">
        <v>1468</v>
      </c>
      <c r="F117" s="520" t="str">
        <f t="shared" si="2"/>
        <v>@</v>
      </c>
      <c r="G117" s="86"/>
      <c r="H117" s="112" t="s">
        <v>251</v>
      </c>
      <c r="I117" s="258"/>
      <c r="J117" s="98" t="s">
        <v>257</v>
      </c>
      <c r="K117" s="115"/>
      <c r="L117" s="284"/>
      <c r="M117" s="533">
        <v>5630</v>
      </c>
      <c r="N117" s="383">
        <v>7040</v>
      </c>
      <c r="O117" s="386">
        <v>5984</v>
      </c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</row>
    <row r="118" spans="2:225" ht="31.5" customHeight="1">
      <c r="B118" s="307" t="s">
        <v>1381</v>
      </c>
      <c r="C118" s="30" t="s">
        <v>104</v>
      </c>
      <c r="D118" s="350" t="s">
        <v>1471</v>
      </c>
      <c r="E118" s="24" t="s">
        <v>1468</v>
      </c>
      <c r="F118" s="520" t="str">
        <f t="shared" si="2"/>
        <v>@</v>
      </c>
      <c r="G118" s="219" t="s">
        <v>739</v>
      </c>
      <c r="H118" s="112" t="s">
        <v>251</v>
      </c>
      <c r="I118" s="258"/>
      <c r="J118" s="98" t="s">
        <v>168</v>
      </c>
      <c r="K118" s="115"/>
      <c r="L118" s="284"/>
      <c r="M118" s="533">
        <v>5050</v>
      </c>
      <c r="N118" s="383">
        <v>6310</v>
      </c>
      <c r="O118" s="386">
        <v>5364</v>
      </c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</row>
    <row r="119" spans="2:225" ht="31.5" customHeight="1">
      <c r="B119" s="307" t="s">
        <v>1469</v>
      </c>
      <c r="C119" s="30" t="s">
        <v>104</v>
      </c>
      <c r="D119" s="350" t="s">
        <v>1382</v>
      </c>
      <c r="E119" s="24" t="s">
        <v>744</v>
      </c>
      <c r="F119" s="520" t="str">
        <f>HYPERLINK("http://www.bosal-autoflex.ru/instructions1/"&amp;LEFT(B119,4)&amp;MID(B119,6,4)&amp;".pdf","@")</f>
        <v>@</v>
      </c>
      <c r="G119" s="219" t="s">
        <v>1403</v>
      </c>
      <c r="H119" s="112" t="s">
        <v>251</v>
      </c>
      <c r="I119" s="258"/>
      <c r="J119" s="98" t="s">
        <v>959</v>
      </c>
      <c r="K119" s="115" t="s">
        <v>556</v>
      </c>
      <c r="L119" s="284"/>
      <c r="M119" s="533">
        <v>8990</v>
      </c>
      <c r="N119" s="383">
        <v>11230</v>
      </c>
      <c r="O119" s="386">
        <v>9545</v>
      </c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</row>
    <row r="120" spans="2:225" ht="27">
      <c r="B120" s="186"/>
      <c r="C120" s="187"/>
      <c r="D120" s="357" t="s">
        <v>402</v>
      </c>
      <c r="E120" s="188"/>
      <c r="F120" s="522"/>
      <c r="G120" s="189"/>
      <c r="H120" s="190"/>
      <c r="I120" s="195"/>
      <c r="J120" s="196"/>
      <c r="K120" s="196"/>
      <c r="L120" s="343"/>
      <c r="M120" s="538"/>
      <c r="N120" s="546"/>
      <c r="O120" s="387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</row>
    <row r="121" spans="2:225" ht="27">
      <c r="B121" s="18" t="s">
        <v>1072</v>
      </c>
      <c r="C121" s="30" t="s">
        <v>106</v>
      </c>
      <c r="D121" s="350" t="s">
        <v>877</v>
      </c>
      <c r="E121" s="24" t="s">
        <v>477</v>
      </c>
      <c r="F121" s="520" t="str">
        <f t="shared" si="2"/>
        <v>@</v>
      </c>
      <c r="G121" s="86"/>
      <c r="H121" s="110" t="s">
        <v>621</v>
      </c>
      <c r="I121" s="90" t="s">
        <v>152</v>
      </c>
      <c r="J121" s="107" t="s">
        <v>155</v>
      </c>
      <c r="K121" s="100"/>
      <c r="L121" s="118"/>
      <c r="M121" s="533">
        <v>4230</v>
      </c>
      <c r="N121" s="383">
        <v>5290</v>
      </c>
      <c r="O121" s="386">
        <v>4496.5</v>
      </c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</row>
    <row r="122" spans="2:225" ht="27">
      <c r="B122" s="18" t="s">
        <v>1073</v>
      </c>
      <c r="C122" s="30" t="s">
        <v>104</v>
      </c>
      <c r="D122" s="350" t="s">
        <v>878</v>
      </c>
      <c r="E122" s="24" t="s">
        <v>637</v>
      </c>
      <c r="F122" s="520" t="str">
        <f t="shared" si="2"/>
        <v>@</v>
      </c>
      <c r="G122" s="219" t="s">
        <v>739</v>
      </c>
      <c r="H122" s="110" t="s">
        <v>104</v>
      </c>
      <c r="I122" s="90"/>
      <c r="J122" s="107" t="s">
        <v>158</v>
      </c>
      <c r="K122" s="100" t="s">
        <v>556</v>
      </c>
      <c r="L122" s="118"/>
      <c r="M122" s="533">
        <v>5860</v>
      </c>
      <c r="N122" s="383">
        <v>7330</v>
      </c>
      <c r="O122" s="386">
        <v>6230.5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</row>
    <row r="123" spans="2:225" ht="27">
      <c r="B123" s="307" t="s">
        <v>1075</v>
      </c>
      <c r="C123" s="30" t="s">
        <v>106</v>
      </c>
      <c r="D123" s="350" t="s">
        <v>1440</v>
      </c>
      <c r="E123" s="24" t="s">
        <v>744</v>
      </c>
      <c r="F123" s="520" t="str">
        <f>HYPERLINK("http://www.bosal-autoflex.ru/instructions1/"&amp;LEFT(B123,4)&amp;MID(B123,6,4)&amp;".pdf","@")</f>
        <v>@</v>
      </c>
      <c r="G123" s="443"/>
      <c r="H123" s="110" t="s">
        <v>227</v>
      </c>
      <c r="I123" s="90"/>
      <c r="J123" s="107" t="s">
        <v>156</v>
      </c>
      <c r="K123" s="100"/>
      <c r="L123" s="118"/>
      <c r="M123" s="533">
        <v>3880</v>
      </c>
      <c r="N123" s="383">
        <v>4850</v>
      </c>
      <c r="O123" s="386">
        <v>4122.5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</row>
    <row r="124" spans="2:225" ht="22.5" customHeight="1">
      <c r="B124" s="307" t="s">
        <v>1074</v>
      </c>
      <c r="C124" s="30" t="s">
        <v>106</v>
      </c>
      <c r="D124" s="350" t="s">
        <v>629</v>
      </c>
      <c r="E124" s="24" t="s">
        <v>117</v>
      </c>
      <c r="F124" s="520" t="str">
        <f t="shared" si="2"/>
        <v>@</v>
      </c>
      <c r="G124" s="86"/>
      <c r="H124" s="110" t="s">
        <v>227</v>
      </c>
      <c r="I124" s="90"/>
      <c r="J124" s="107" t="s">
        <v>157</v>
      </c>
      <c r="K124" s="100"/>
      <c r="L124" s="118"/>
      <c r="M124" s="533">
        <v>3980</v>
      </c>
      <c r="N124" s="383">
        <v>4980</v>
      </c>
      <c r="O124" s="386">
        <v>4233</v>
      </c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</row>
    <row r="125" spans="2:225" ht="27">
      <c r="B125" s="307" t="s">
        <v>1075</v>
      </c>
      <c r="C125" s="30" t="s">
        <v>106</v>
      </c>
      <c r="D125" s="350" t="s">
        <v>403</v>
      </c>
      <c r="E125" s="24" t="s">
        <v>117</v>
      </c>
      <c r="F125" s="520" t="str">
        <f t="shared" si="2"/>
        <v>@</v>
      </c>
      <c r="G125" s="86"/>
      <c r="H125" s="110" t="s">
        <v>227</v>
      </c>
      <c r="I125" s="90"/>
      <c r="J125" s="107" t="s">
        <v>156</v>
      </c>
      <c r="K125" s="107"/>
      <c r="L125" s="118"/>
      <c r="M125" s="533">
        <v>3880</v>
      </c>
      <c r="N125" s="383">
        <v>4850</v>
      </c>
      <c r="O125" s="386">
        <v>4122.5</v>
      </c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</row>
    <row r="126" spans="1:37" s="52" customFormat="1" ht="23.25">
      <c r="A126" s="162"/>
      <c r="B126" s="186"/>
      <c r="C126" s="187"/>
      <c r="D126" s="365" t="s">
        <v>287</v>
      </c>
      <c r="E126" s="197"/>
      <c r="F126" s="523"/>
      <c r="G126" s="192"/>
      <c r="H126" s="177"/>
      <c r="I126" s="194"/>
      <c r="J126" s="179"/>
      <c r="K126" s="179"/>
      <c r="L126" s="184"/>
      <c r="M126" s="538"/>
      <c r="N126" s="546"/>
      <c r="O126" s="387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</row>
    <row r="127" spans="1:15" s="70" customFormat="1" ht="30.75" customHeight="1">
      <c r="A127" s="162"/>
      <c r="B127" s="307" t="s">
        <v>1076</v>
      </c>
      <c r="C127" s="30" t="s">
        <v>106</v>
      </c>
      <c r="D127" s="350" t="s">
        <v>288</v>
      </c>
      <c r="E127" s="84" t="s">
        <v>52</v>
      </c>
      <c r="F127" s="520" t="str">
        <f t="shared" si="2"/>
        <v>@</v>
      </c>
      <c r="G127" s="86"/>
      <c r="H127" s="110" t="s">
        <v>195</v>
      </c>
      <c r="I127" s="91"/>
      <c r="J127" s="106" t="s">
        <v>158</v>
      </c>
      <c r="K127" s="106"/>
      <c r="L127" s="108"/>
      <c r="M127" s="533">
        <v>6680</v>
      </c>
      <c r="N127" s="383">
        <v>8350</v>
      </c>
      <c r="O127" s="386">
        <v>7097.5</v>
      </c>
    </row>
    <row r="128" spans="2:41" ht="30.75" customHeight="1">
      <c r="B128" s="307" t="s">
        <v>1077</v>
      </c>
      <c r="C128" s="30" t="s">
        <v>106</v>
      </c>
      <c r="D128" s="350" t="s">
        <v>758</v>
      </c>
      <c r="E128" s="160" t="s">
        <v>759</v>
      </c>
      <c r="F128" s="520" t="str">
        <f t="shared" si="2"/>
        <v>@</v>
      </c>
      <c r="G128" s="86"/>
      <c r="H128" s="110" t="s">
        <v>195</v>
      </c>
      <c r="I128" s="91"/>
      <c r="J128" s="109" t="s">
        <v>158</v>
      </c>
      <c r="K128" s="109"/>
      <c r="L128" s="122"/>
      <c r="M128" s="533">
        <v>6540</v>
      </c>
      <c r="N128" s="383">
        <v>8180</v>
      </c>
      <c r="O128" s="386">
        <v>6953</v>
      </c>
      <c r="AL128" s="2"/>
      <c r="AM128" s="2"/>
      <c r="AN128" s="2"/>
      <c r="AO128" s="2"/>
    </row>
    <row r="129" spans="2:41" ht="26.25" customHeight="1">
      <c r="B129" s="307" t="s">
        <v>1078</v>
      </c>
      <c r="C129" s="30" t="s">
        <v>106</v>
      </c>
      <c r="D129" s="350" t="s">
        <v>882</v>
      </c>
      <c r="E129" s="160" t="s">
        <v>637</v>
      </c>
      <c r="F129" s="520" t="str">
        <f t="shared" si="2"/>
        <v>@</v>
      </c>
      <c r="G129" s="219" t="s">
        <v>739</v>
      </c>
      <c r="H129" s="110" t="s">
        <v>742</v>
      </c>
      <c r="I129" s="294"/>
      <c r="J129" s="109" t="s">
        <v>158</v>
      </c>
      <c r="K129" s="289" t="s">
        <v>556</v>
      </c>
      <c r="L129" s="122"/>
      <c r="M129" s="533">
        <v>6810</v>
      </c>
      <c r="N129" s="383">
        <v>8510</v>
      </c>
      <c r="O129" s="386">
        <v>7233.5</v>
      </c>
      <c r="AL129" s="2"/>
      <c r="AM129" s="2"/>
      <c r="AN129" s="2"/>
      <c r="AO129" s="2"/>
    </row>
    <row r="130" spans="2:41" ht="24" customHeight="1">
      <c r="B130" s="18" t="s">
        <v>1079</v>
      </c>
      <c r="C130" s="30" t="s">
        <v>106</v>
      </c>
      <c r="D130" s="350" t="s">
        <v>880</v>
      </c>
      <c r="E130" s="160" t="s">
        <v>637</v>
      </c>
      <c r="F130" s="520" t="str">
        <f t="shared" si="2"/>
        <v>@</v>
      </c>
      <c r="G130" s="443"/>
      <c r="H130" s="110" t="s">
        <v>684</v>
      </c>
      <c r="I130" s="294"/>
      <c r="J130" s="109" t="s">
        <v>155</v>
      </c>
      <c r="K130" s="289"/>
      <c r="L130" s="122"/>
      <c r="M130" s="533">
        <v>6540</v>
      </c>
      <c r="N130" s="383">
        <v>8180</v>
      </c>
      <c r="O130" s="386">
        <v>6953</v>
      </c>
      <c r="AL130" s="2"/>
      <c r="AM130" s="2"/>
      <c r="AN130" s="2"/>
      <c r="AO130" s="2"/>
    </row>
    <row r="131" spans="2:41" ht="27">
      <c r="B131" s="307" t="s">
        <v>1080</v>
      </c>
      <c r="C131" s="30" t="s">
        <v>106</v>
      </c>
      <c r="D131" s="350" t="s">
        <v>881</v>
      </c>
      <c r="E131" s="160" t="s">
        <v>637</v>
      </c>
      <c r="F131" s="520" t="str">
        <f t="shared" si="2"/>
        <v>@</v>
      </c>
      <c r="G131" s="219" t="s">
        <v>739</v>
      </c>
      <c r="H131" s="110"/>
      <c r="I131" s="294"/>
      <c r="J131" s="109"/>
      <c r="K131" s="289"/>
      <c r="L131" s="122"/>
      <c r="M131" s="533">
        <v>6540</v>
      </c>
      <c r="N131" s="383">
        <v>8180</v>
      </c>
      <c r="O131" s="386">
        <v>6953</v>
      </c>
      <c r="AL131" s="2"/>
      <c r="AM131" s="2"/>
      <c r="AN131" s="2"/>
      <c r="AO131" s="2"/>
    </row>
    <row r="132" spans="2:41" ht="23.25" customHeight="1">
      <c r="B132" s="307" t="s">
        <v>1081</v>
      </c>
      <c r="C132" s="30" t="s">
        <v>106</v>
      </c>
      <c r="D132" s="369" t="s">
        <v>289</v>
      </c>
      <c r="E132" s="124" t="s">
        <v>109</v>
      </c>
      <c r="F132" s="520" t="str">
        <f aca="true" t="shared" si="3" ref="F132:F185">HYPERLINK("http://www.bosal-autoflex.ru/instructions1/"&amp;LEFT(B132,4)&amp;MID(B132,6,4)&amp;".pdf","@")</f>
        <v>@</v>
      </c>
      <c r="G132" s="86"/>
      <c r="H132" s="113" t="s">
        <v>198</v>
      </c>
      <c r="I132" s="91"/>
      <c r="J132" s="106" t="s">
        <v>158</v>
      </c>
      <c r="K132" s="106"/>
      <c r="L132" s="108"/>
      <c r="M132" s="533">
        <v>6540</v>
      </c>
      <c r="N132" s="383">
        <v>8180</v>
      </c>
      <c r="O132" s="386">
        <v>6953</v>
      </c>
      <c r="AL132" s="2"/>
      <c r="AM132" s="2"/>
      <c r="AN132" s="2"/>
      <c r="AO132" s="2"/>
    </row>
    <row r="133" spans="2:41" ht="35.25" customHeight="1">
      <c r="B133" s="203" t="s">
        <v>1082</v>
      </c>
      <c r="C133" s="204" t="s">
        <v>106</v>
      </c>
      <c r="D133" s="353" t="s">
        <v>429</v>
      </c>
      <c r="E133" s="213" t="s">
        <v>108</v>
      </c>
      <c r="F133" s="521"/>
      <c r="G133" s="206" t="s">
        <v>41</v>
      </c>
      <c r="H133" s="207" t="s">
        <v>199</v>
      </c>
      <c r="I133" s="210"/>
      <c r="J133" s="211" t="s">
        <v>158</v>
      </c>
      <c r="K133" s="211"/>
      <c r="L133" s="342" t="s">
        <v>12</v>
      </c>
      <c r="M133" s="542" t="s">
        <v>1357</v>
      </c>
      <c r="N133" s="317">
        <v>3900</v>
      </c>
      <c r="O133" s="390"/>
      <c r="AL133" s="2"/>
      <c r="AM133" s="2"/>
      <c r="AN133" s="2"/>
      <c r="AO133" s="2"/>
    </row>
    <row r="134" spans="2:41" ht="27">
      <c r="B134" s="307" t="s">
        <v>1083</v>
      </c>
      <c r="C134" s="30" t="s">
        <v>104</v>
      </c>
      <c r="D134" s="350" t="s">
        <v>879</v>
      </c>
      <c r="E134" s="160" t="s">
        <v>637</v>
      </c>
      <c r="F134" s="520" t="str">
        <f t="shared" si="3"/>
        <v>@</v>
      </c>
      <c r="G134" s="443"/>
      <c r="H134" s="110" t="s">
        <v>251</v>
      </c>
      <c r="I134" s="294"/>
      <c r="J134" s="109" t="s">
        <v>256</v>
      </c>
      <c r="K134" s="289"/>
      <c r="L134" s="122"/>
      <c r="M134" s="533">
        <v>5350</v>
      </c>
      <c r="N134" s="383">
        <v>6690</v>
      </c>
      <c r="O134" s="386">
        <v>5686.5</v>
      </c>
      <c r="AL134" s="2"/>
      <c r="AM134" s="2"/>
      <c r="AN134" s="2"/>
      <c r="AO134" s="2"/>
    </row>
    <row r="135" spans="2:41" ht="27">
      <c r="B135" s="186"/>
      <c r="C135" s="187"/>
      <c r="D135" s="357" t="s">
        <v>752</v>
      </c>
      <c r="E135" s="193"/>
      <c r="F135" s="522"/>
      <c r="G135" s="189"/>
      <c r="H135" s="190"/>
      <c r="I135" s="528"/>
      <c r="J135" s="202"/>
      <c r="K135" s="343"/>
      <c r="L135" s="529"/>
      <c r="M135" s="539"/>
      <c r="N135" s="546"/>
      <c r="O135" s="387"/>
      <c r="AL135" s="2"/>
      <c r="AM135" s="2"/>
      <c r="AN135" s="2"/>
      <c r="AO135" s="2"/>
    </row>
    <row r="136" spans="2:41" ht="27">
      <c r="B136" s="307" t="s">
        <v>1084</v>
      </c>
      <c r="C136" s="30" t="s">
        <v>106</v>
      </c>
      <c r="D136" s="350" t="s">
        <v>774</v>
      </c>
      <c r="E136" s="160" t="s">
        <v>744</v>
      </c>
      <c r="F136" s="520" t="str">
        <f t="shared" si="3"/>
        <v>@</v>
      </c>
      <c r="G136" s="219" t="s">
        <v>739</v>
      </c>
      <c r="H136" s="110" t="s">
        <v>606</v>
      </c>
      <c r="I136" s="294"/>
      <c r="J136" s="109" t="s">
        <v>158</v>
      </c>
      <c r="K136" s="289"/>
      <c r="L136" s="122"/>
      <c r="M136" s="533">
        <v>6530</v>
      </c>
      <c r="N136" s="383">
        <v>8160</v>
      </c>
      <c r="O136" s="386">
        <v>6936</v>
      </c>
      <c r="AL136" s="2"/>
      <c r="AM136" s="2"/>
      <c r="AN136" s="2"/>
      <c r="AO136" s="2"/>
    </row>
    <row r="137" spans="1:37" s="52" customFormat="1" ht="27">
      <c r="A137" s="162"/>
      <c r="B137" s="165"/>
      <c r="C137" s="166"/>
      <c r="D137" s="349" t="s">
        <v>290</v>
      </c>
      <c r="E137" s="176"/>
      <c r="F137" s="522"/>
      <c r="G137" s="169"/>
      <c r="H137" s="177"/>
      <c r="I137" s="178"/>
      <c r="J137" s="179"/>
      <c r="K137" s="180"/>
      <c r="L137" s="185"/>
      <c r="M137" s="538"/>
      <c r="N137" s="546"/>
      <c r="O137" s="387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</row>
    <row r="138" spans="2:41" ht="27">
      <c r="B138" s="18" t="s">
        <v>1085</v>
      </c>
      <c r="C138" s="30" t="s">
        <v>106</v>
      </c>
      <c r="D138" s="350" t="s">
        <v>291</v>
      </c>
      <c r="E138" s="24" t="s">
        <v>129</v>
      </c>
      <c r="F138" s="520" t="str">
        <f t="shared" si="3"/>
        <v>@</v>
      </c>
      <c r="G138" s="86"/>
      <c r="H138" s="110" t="s">
        <v>199</v>
      </c>
      <c r="I138" s="90" t="s">
        <v>152</v>
      </c>
      <c r="J138" s="107" t="s">
        <v>158</v>
      </c>
      <c r="K138" s="107"/>
      <c r="L138" s="118"/>
      <c r="M138" s="533">
        <v>6010</v>
      </c>
      <c r="N138" s="383">
        <v>7510</v>
      </c>
      <c r="O138" s="386">
        <v>6383.5</v>
      </c>
      <c r="AL138" s="2"/>
      <c r="AM138" s="2"/>
      <c r="AN138" s="2"/>
      <c r="AO138" s="2"/>
    </row>
    <row r="139" spans="2:41" ht="27">
      <c r="B139" s="18" t="s">
        <v>1086</v>
      </c>
      <c r="C139" s="30" t="s">
        <v>106</v>
      </c>
      <c r="D139" s="350" t="s">
        <v>291</v>
      </c>
      <c r="E139" s="24" t="s">
        <v>74</v>
      </c>
      <c r="F139" s="520" t="str">
        <f t="shared" si="3"/>
        <v>@</v>
      </c>
      <c r="G139" s="86"/>
      <c r="H139" s="110" t="s">
        <v>177</v>
      </c>
      <c r="I139" s="419"/>
      <c r="J139" s="107" t="s">
        <v>425</v>
      </c>
      <c r="K139" s="107"/>
      <c r="L139" s="101"/>
      <c r="M139" s="533">
        <v>7190</v>
      </c>
      <c r="N139" s="383">
        <v>8990</v>
      </c>
      <c r="O139" s="386">
        <v>7641.5</v>
      </c>
      <c r="AL139" s="2"/>
      <c r="AM139" s="2"/>
      <c r="AN139" s="2"/>
      <c r="AO139" s="2"/>
    </row>
    <row r="140" spans="2:225" ht="27">
      <c r="B140" s="18" t="s">
        <v>1087</v>
      </c>
      <c r="C140" s="30" t="s">
        <v>106</v>
      </c>
      <c r="D140" s="350" t="s">
        <v>291</v>
      </c>
      <c r="E140" s="24" t="s">
        <v>625</v>
      </c>
      <c r="F140" s="520" t="str">
        <f t="shared" si="3"/>
        <v>@</v>
      </c>
      <c r="G140" s="86"/>
      <c r="H140" s="110" t="s">
        <v>201</v>
      </c>
      <c r="I140" s="151" t="s">
        <v>152</v>
      </c>
      <c r="J140" s="106" t="s">
        <v>158</v>
      </c>
      <c r="K140" s="106"/>
      <c r="L140" s="118"/>
      <c r="M140" s="533">
        <v>7220</v>
      </c>
      <c r="N140" s="383">
        <v>9030</v>
      </c>
      <c r="O140" s="386">
        <v>7675.5</v>
      </c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</row>
    <row r="141" spans="1:225" s="5" customFormat="1" ht="27">
      <c r="A141" s="161"/>
      <c r="B141" s="301" t="s">
        <v>1088</v>
      </c>
      <c r="C141" s="30" t="s">
        <v>106</v>
      </c>
      <c r="D141" s="403" t="s">
        <v>661</v>
      </c>
      <c r="E141" s="24" t="s">
        <v>477</v>
      </c>
      <c r="F141" s="520" t="str">
        <f t="shared" si="3"/>
        <v>@</v>
      </c>
      <c r="G141" s="443"/>
      <c r="H141" s="110" t="s">
        <v>634</v>
      </c>
      <c r="I141" s="90" t="s">
        <v>152</v>
      </c>
      <c r="J141" s="107" t="s">
        <v>158</v>
      </c>
      <c r="K141" s="107" t="s">
        <v>556</v>
      </c>
      <c r="L141" s="118"/>
      <c r="M141" s="533">
        <v>7220</v>
      </c>
      <c r="N141" s="383">
        <v>9030</v>
      </c>
      <c r="O141" s="386">
        <v>7675.5</v>
      </c>
      <c r="P141" s="302"/>
      <c r="Q141" s="302"/>
      <c r="R141" s="302"/>
      <c r="S141" s="302"/>
      <c r="T141" s="302"/>
      <c r="U141" s="302"/>
      <c r="V141" s="302"/>
      <c r="W141" s="302"/>
      <c r="X141" s="302"/>
      <c r="Y141" s="302"/>
      <c r="Z141" s="302"/>
      <c r="AA141" s="302"/>
      <c r="AB141" s="302"/>
      <c r="AC141" s="302"/>
      <c r="AD141" s="302"/>
      <c r="AE141" s="302"/>
      <c r="AF141" s="302"/>
      <c r="AG141" s="302"/>
      <c r="AH141" s="302"/>
      <c r="AI141" s="302"/>
      <c r="AJ141" s="302"/>
      <c r="AK141" s="302"/>
      <c r="AL141" s="302"/>
      <c r="AM141" s="302"/>
      <c r="AN141" s="302"/>
      <c r="AO141" s="302"/>
      <c r="AP141" s="302"/>
      <c r="AQ141" s="302"/>
      <c r="AR141" s="302"/>
      <c r="AS141" s="302"/>
      <c r="AT141" s="302"/>
      <c r="AU141" s="302"/>
      <c r="AV141" s="302"/>
      <c r="AW141" s="302"/>
      <c r="AX141" s="302"/>
      <c r="AY141" s="302"/>
      <c r="AZ141" s="302"/>
      <c r="BA141" s="302"/>
      <c r="BB141" s="302"/>
      <c r="BC141" s="302"/>
      <c r="BD141" s="302"/>
      <c r="BE141" s="302"/>
      <c r="BF141" s="302"/>
      <c r="BG141" s="302"/>
      <c r="BH141" s="302"/>
      <c r="BI141" s="302"/>
      <c r="BJ141" s="302"/>
      <c r="BK141" s="302"/>
      <c r="BL141" s="302"/>
      <c r="BM141" s="302"/>
      <c r="BN141" s="302"/>
      <c r="BO141" s="302"/>
      <c r="BP141" s="302"/>
      <c r="BQ141" s="302"/>
      <c r="BR141" s="302"/>
      <c r="BS141" s="302"/>
      <c r="BT141" s="302"/>
      <c r="BU141" s="302"/>
      <c r="BV141" s="302"/>
      <c r="BW141" s="302"/>
      <c r="BX141" s="302"/>
      <c r="BY141" s="302"/>
      <c r="BZ141" s="302"/>
      <c r="CA141" s="302"/>
      <c r="CB141" s="302"/>
      <c r="CC141" s="302"/>
      <c r="CD141" s="302"/>
      <c r="CE141" s="302"/>
      <c r="CF141" s="302"/>
      <c r="CG141" s="302"/>
      <c r="CH141" s="302"/>
      <c r="CI141" s="302"/>
      <c r="CJ141" s="302"/>
      <c r="CK141" s="302"/>
      <c r="CL141" s="302"/>
      <c r="CM141" s="302"/>
      <c r="CN141" s="302"/>
      <c r="CO141" s="302"/>
      <c r="CP141" s="302"/>
      <c r="CQ141" s="302"/>
      <c r="CR141" s="302"/>
      <c r="CS141" s="302"/>
      <c r="CT141" s="302"/>
      <c r="CU141" s="302"/>
      <c r="CV141" s="302"/>
      <c r="CW141" s="302"/>
      <c r="CX141" s="302"/>
      <c r="CY141" s="302"/>
      <c r="CZ141" s="302"/>
      <c r="DA141" s="302"/>
      <c r="DB141" s="302"/>
      <c r="DC141" s="302"/>
      <c r="DD141" s="302"/>
      <c r="DE141" s="302"/>
      <c r="DF141" s="302"/>
      <c r="DG141" s="302"/>
      <c r="DH141" s="302"/>
      <c r="DI141" s="302"/>
      <c r="DJ141" s="302"/>
      <c r="DK141" s="302"/>
      <c r="DL141" s="302"/>
      <c r="DM141" s="302"/>
      <c r="DN141" s="302"/>
      <c r="DO141" s="302"/>
      <c r="DP141" s="302"/>
      <c r="DQ141" s="302"/>
      <c r="DR141" s="302"/>
      <c r="DS141" s="302"/>
      <c r="DT141" s="302"/>
      <c r="DU141" s="302"/>
      <c r="DV141" s="302"/>
      <c r="DW141" s="302"/>
      <c r="DX141" s="302"/>
      <c r="DY141" s="302"/>
      <c r="DZ141" s="302"/>
      <c r="EA141" s="302"/>
      <c r="EB141" s="302"/>
      <c r="EC141" s="302"/>
      <c r="ED141" s="302"/>
      <c r="EE141" s="302"/>
      <c r="EF141" s="302"/>
      <c r="EG141" s="302"/>
      <c r="EH141" s="302"/>
      <c r="EI141" s="302"/>
      <c r="EJ141" s="302"/>
      <c r="EK141" s="302"/>
      <c r="EL141" s="302"/>
      <c r="EM141" s="302"/>
      <c r="EN141" s="302"/>
      <c r="EO141" s="302"/>
      <c r="EP141" s="302"/>
      <c r="EQ141" s="302"/>
      <c r="ER141" s="302"/>
      <c r="ES141" s="302"/>
      <c r="ET141" s="302"/>
      <c r="EU141" s="302"/>
      <c r="EV141" s="302"/>
      <c r="EW141" s="302"/>
      <c r="EX141" s="302"/>
      <c r="EY141" s="302"/>
      <c r="EZ141" s="302"/>
      <c r="FA141" s="302"/>
      <c r="FB141" s="302"/>
      <c r="FC141" s="302"/>
      <c r="FD141" s="302"/>
      <c r="FE141" s="302"/>
      <c r="FF141" s="302"/>
      <c r="FG141" s="302"/>
      <c r="FH141" s="302"/>
      <c r="FI141" s="302"/>
      <c r="FJ141" s="302"/>
      <c r="FK141" s="302"/>
      <c r="FL141" s="302"/>
      <c r="FM141" s="302"/>
      <c r="FN141" s="302"/>
      <c r="FO141" s="302"/>
      <c r="FP141" s="302"/>
      <c r="FQ141" s="302"/>
      <c r="FR141" s="302"/>
      <c r="FS141" s="302"/>
      <c r="FT141" s="302"/>
      <c r="FU141" s="302"/>
      <c r="FV141" s="302"/>
      <c r="FW141" s="302"/>
      <c r="FX141" s="302"/>
      <c r="FY141" s="302"/>
      <c r="FZ141" s="302"/>
      <c r="GA141" s="302"/>
      <c r="GB141" s="302"/>
      <c r="GC141" s="302"/>
      <c r="GD141" s="302"/>
      <c r="GE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</row>
    <row r="142" spans="2:225" ht="27">
      <c r="B142" s="307" t="s">
        <v>1089</v>
      </c>
      <c r="C142" s="30" t="s">
        <v>106</v>
      </c>
      <c r="D142" s="350" t="s">
        <v>292</v>
      </c>
      <c r="E142" s="24" t="s">
        <v>497</v>
      </c>
      <c r="F142" s="520" t="str">
        <f t="shared" si="3"/>
        <v>@</v>
      </c>
      <c r="G142" s="86"/>
      <c r="H142" s="110" t="s">
        <v>200</v>
      </c>
      <c r="I142" s="90" t="s">
        <v>152</v>
      </c>
      <c r="J142" s="107" t="s">
        <v>155</v>
      </c>
      <c r="K142" s="107"/>
      <c r="L142" s="118"/>
      <c r="M142" s="533">
        <v>5030</v>
      </c>
      <c r="N142" s="383">
        <v>6290</v>
      </c>
      <c r="O142" s="386">
        <v>5346.5</v>
      </c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</row>
    <row r="143" spans="1:225" s="52" customFormat="1" ht="23.25" customHeight="1">
      <c r="A143" s="162"/>
      <c r="B143" s="165"/>
      <c r="C143" s="166"/>
      <c r="D143" s="349" t="s">
        <v>293</v>
      </c>
      <c r="E143" s="176"/>
      <c r="F143" s="522"/>
      <c r="G143" s="169"/>
      <c r="H143" s="177"/>
      <c r="I143" s="178"/>
      <c r="J143" s="179"/>
      <c r="K143" s="180"/>
      <c r="L143" s="185"/>
      <c r="M143" s="538"/>
      <c r="N143" s="546"/>
      <c r="O143" s="387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B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</row>
    <row r="144" spans="2:225" ht="27">
      <c r="B144" s="72" t="s">
        <v>1090</v>
      </c>
      <c r="C144" s="73" t="s">
        <v>106</v>
      </c>
      <c r="D144" s="368" t="s">
        <v>75</v>
      </c>
      <c r="E144" s="76" t="s">
        <v>1362</v>
      </c>
      <c r="F144" s="520" t="str">
        <f t="shared" si="3"/>
        <v>@</v>
      </c>
      <c r="G144" s="86"/>
      <c r="H144" s="112" t="s">
        <v>202</v>
      </c>
      <c r="I144" s="94"/>
      <c r="J144" s="109" t="s">
        <v>159</v>
      </c>
      <c r="K144" s="109"/>
      <c r="L144" s="103"/>
      <c r="M144" s="533">
        <v>3890</v>
      </c>
      <c r="N144" s="383">
        <v>4860</v>
      </c>
      <c r="O144" s="386">
        <v>4131</v>
      </c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</row>
    <row r="145" spans="2:225" ht="27">
      <c r="B145" s="18" t="s">
        <v>1091</v>
      </c>
      <c r="C145" s="30" t="s">
        <v>106</v>
      </c>
      <c r="D145" s="350" t="s">
        <v>445</v>
      </c>
      <c r="E145" s="24" t="s">
        <v>444</v>
      </c>
      <c r="F145" s="520" t="str">
        <f t="shared" si="3"/>
        <v>@</v>
      </c>
      <c r="G145" s="86"/>
      <c r="H145" s="110" t="s">
        <v>206</v>
      </c>
      <c r="I145" s="90" t="s">
        <v>152</v>
      </c>
      <c r="J145" s="107" t="s">
        <v>166</v>
      </c>
      <c r="K145" s="107"/>
      <c r="L145" s="118"/>
      <c r="M145" s="533">
        <v>5090</v>
      </c>
      <c r="N145" s="383">
        <v>6360</v>
      </c>
      <c r="O145" s="386">
        <v>5406</v>
      </c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</row>
    <row r="146" spans="2:225" ht="27">
      <c r="B146" s="18" t="s">
        <v>1092</v>
      </c>
      <c r="C146" s="30" t="s">
        <v>106</v>
      </c>
      <c r="D146" s="350" t="s">
        <v>617</v>
      </c>
      <c r="E146" s="24" t="s">
        <v>589</v>
      </c>
      <c r="F146" s="520" t="str">
        <f t="shared" si="3"/>
        <v>@</v>
      </c>
      <c r="G146" s="86"/>
      <c r="H146" s="112" t="s">
        <v>239</v>
      </c>
      <c r="I146" s="117" t="s">
        <v>152</v>
      </c>
      <c r="J146" s="109" t="s">
        <v>156</v>
      </c>
      <c r="K146" s="109"/>
      <c r="L146" s="118"/>
      <c r="M146" s="533">
        <v>5760</v>
      </c>
      <c r="N146" s="383">
        <v>7200</v>
      </c>
      <c r="O146" s="386">
        <v>6120</v>
      </c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</row>
    <row r="147" spans="1:225" s="7" customFormat="1" ht="27">
      <c r="A147" s="162"/>
      <c r="B147" s="307" t="s">
        <v>1093</v>
      </c>
      <c r="C147" s="30" t="s">
        <v>106</v>
      </c>
      <c r="D147" s="350" t="s">
        <v>883</v>
      </c>
      <c r="E147" s="24" t="s">
        <v>637</v>
      </c>
      <c r="F147" s="520" t="str">
        <f t="shared" si="3"/>
        <v>@</v>
      </c>
      <c r="G147" s="219" t="s">
        <v>739</v>
      </c>
      <c r="H147" s="112" t="s">
        <v>660</v>
      </c>
      <c r="I147" s="295"/>
      <c r="J147" s="460" t="s">
        <v>751</v>
      </c>
      <c r="K147" s="289" t="s">
        <v>556</v>
      </c>
      <c r="L147" s="101"/>
      <c r="M147" s="533">
        <v>5010</v>
      </c>
      <c r="N147" s="383">
        <v>6260</v>
      </c>
      <c r="O147" s="386">
        <v>5321</v>
      </c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</row>
    <row r="148" spans="1:225" s="7" customFormat="1" ht="32.25" customHeight="1">
      <c r="A148" s="162"/>
      <c r="B148" s="18" t="s">
        <v>1094</v>
      </c>
      <c r="C148" s="30" t="s">
        <v>106</v>
      </c>
      <c r="D148" s="350" t="s">
        <v>294</v>
      </c>
      <c r="E148" s="24" t="s">
        <v>130</v>
      </c>
      <c r="F148" s="520" t="str">
        <f t="shared" si="3"/>
        <v>@</v>
      </c>
      <c r="G148" s="86"/>
      <c r="H148" s="110" t="s">
        <v>189</v>
      </c>
      <c r="I148" s="90" t="s">
        <v>152</v>
      </c>
      <c r="J148" s="107" t="s">
        <v>245</v>
      </c>
      <c r="K148" s="107"/>
      <c r="L148" s="118"/>
      <c r="M148" s="533">
        <v>4690</v>
      </c>
      <c r="N148" s="383">
        <v>5860</v>
      </c>
      <c r="O148" s="386">
        <v>4981</v>
      </c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</row>
    <row r="149" spans="1:225" s="7" customFormat="1" ht="27">
      <c r="A149" s="162"/>
      <c r="B149" s="18" t="s">
        <v>1095</v>
      </c>
      <c r="C149" s="30" t="s">
        <v>106</v>
      </c>
      <c r="D149" s="350" t="s">
        <v>294</v>
      </c>
      <c r="E149" s="24" t="s">
        <v>499</v>
      </c>
      <c r="F149" s="520" t="str">
        <f t="shared" si="3"/>
        <v>@</v>
      </c>
      <c r="G149" s="86"/>
      <c r="H149" s="112" t="s">
        <v>225</v>
      </c>
      <c r="I149" s="117" t="s">
        <v>152</v>
      </c>
      <c r="J149" s="98" t="s">
        <v>156</v>
      </c>
      <c r="K149" s="98"/>
      <c r="L149" s="118"/>
      <c r="M149" s="533">
        <v>5370</v>
      </c>
      <c r="N149" s="383">
        <v>6710</v>
      </c>
      <c r="O149" s="386">
        <v>5703.5</v>
      </c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</row>
    <row r="150" spans="1:225" s="10" customFormat="1" ht="28.5" customHeight="1">
      <c r="A150" s="162"/>
      <c r="B150" s="203" t="s">
        <v>1096</v>
      </c>
      <c r="C150" s="204" t="s">
        <v>106</v>
      </c>
      <c r="D150" s="353" t="s">
        <v>51</v>
      </c>
      <c r="E150" s="205" t="s">
        <v>36</v>
      </c>
      <c r="F150" s="521" t="str">
        <f t="shared" si="3"/>
        <v>@</v>
      </c>
      <c r="G150" s="206" t="s">
        <v>41</v>
      </c>
      <c r="H150" s="207" t="s">
        <v>192</v>
      </c>
      <c r="I150" s="422"/>
      <c r="J150" s="214" t="s">
        <v>158</v>
      </c>
      <c r="K150" s="214"/>
      <c r="L150" s="212"/>
      <c r="M150" s="536">
        <v>5220</v>
      </c>
      <c r="N150" s="317">
        <v>6530</v>
      </c>
      <c r="O150" s="390">
        <v>5550.5</v>
      </c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</row>
    <row r="151" spans="1:225" s="14" customFormat="1" ht="29.25" customHeight="1">
      <c r="A151" s="162"/>
      <c r="B151" s="18" t="s">
        <v>1097</v>
      </c>
      <c r="C151" s="30" t="s">
        <v>106</v>
      </c>
      <c r="D151" s="350" t="s">
        <v>627</v>
      </c>
      <c r="E151" s="24" t="s">
        <v>610</v>
      </c>
      <c r="F151" s="520" t="str">
        <f t="shared" si="3"/>
        <v>@</v>
      </c>
      <c r="G151" s="86"/>
      <c r="H151" s="112" t="s">
        <v>612</v>
      </c>
      <c r="I151" s="295" t="s">
        <v>152</v>
      </c>
      <c r="J151" s="233" t="s">
        <v>613</v>
      </c>
      <c r="K151" s="115" t="s">
        <v>556</v>
      </c>
      <c r="L151" s="101"/>
      <c r="M151" s="533">
        <v>6220</v>
      </c>
      <c r="N151" s="383">
        <v>7780</v>
      </c>
      <c r="O151" s="386">
        <v>6613</v>
      </c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</row>
    <row r="152" spans="1:225" s="14" customFormat="1" ht="30" customHeight="1">
      <c r="A152" s="162"/>
      <c r="B152" s="203" t="s">
        <v>1098</v>
      </c>
      <c r="C152" s="204" t="s">
        <v>106</v>
      </c>
      <c r="D152" s="353" t="s">
        <v>34</v>
      </c>
      <c r="E152" s="205" t="s">
        <v>675</v>
      </c>
      <c r="F152" s="521" t="str">
        <f t="shared" si="3"/>
        <v>@</v>
      </c>
      <c r="G152" s="206" t="s">
        <v>41</v>
      </c>
      <c r="H152" s="207" t="s">
        <v>191</v>
      </c>
      <c r="I152" s="422"/>
      <c r="J152" s="214" t="s">
        <v>156</v>
      </c>
      <c r="K152" s="214"/>
      <c r="L152" s="212"/>
      <c r="M152" s="536">
        <v>3560</v>
      </c>
      <c r="N152" s="317">
        <v>4450</v>
      </c>
      <c r="O152" s="390">
        <v>3782.5</v>
      </c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</row>
    <row r="153" spans="1:225" s="14" customFormat="1" ht="36" customHeight="1">
      <c r="A153" s="162"/>
      <c r="B153" s="307" t="s">
        <v>1099</v>
      </c>
      <c r="C153" s="30" t="s">
        <v>106</v>
      </c>
      <c r="D153" s="350" t="s">
        <v>77</v>
      </c>
      <c r="E153" s="24" t="s">
        <v>589</v>
      </c>
      <c r="F153" s="520" t="str">
        <f t="shared" si="3"/>
        <v>@</v>
      </c>
      <c r="G153" s="86"/>
      <c r="H153" s="112" t="s">
        <v>213</v>
      </c>
      <c r="I153" s="117" t="s">
        <v>152</v>
      </c>
      <c r="J153" s="109" t="s">
        <v>155</v>
      </c>
      <c r="K153" s="109"/>
      <c r="L153" s="101"/>
      <c r="M153" s="533">
        <v>5760</v>
      </c>
      <c r="N153" s="383">
        <v>7200</v>
      </c>
      <c r="O153" s="386">
        <v>6120</v>
      </c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</row>
    <row r="154" spans="1:225" s="14" customFormat="1" ht="35.25" customHeight="1">
      <c r="A154" s="162"/>
      <c r="B154" s="307" t="s">
        <v>1100</v>
      </c>
      <c r="C154" s="30" t="s">
        <v>106</v>
      </c>
      <c r="D154" s="350" t="s">
        <v>884</v>
      </c>
      <c r="E154" s="24" t="s">
        <v>477</v>
      </c>
      <c r="F154" s="520" t="str">
        <f t="shared" si="3"/>
        <v>@</v>
      </c>
      <c r="G154" s="443"/>
      <c r="H154" s="110" t="s">
        <v>624</v>
      </c>
      <c r="I154" s="457" t="s">
        <v>152</v>
      </c>
      <c r="J154" s="106" t="s">
        <v>158</v>
      </c>
      <c r="K154" s="289" t="s">
        <v>556</v>
      </c>
      <c r="L154" s="118"/>
      <c r="M154" s="533">
        <v>5010</v>
      </c>
      <c r="N154" s="383">
        <v>6260</v>
      </c>
      <c r="O154" s="386">
        <v>5321</v>
      </c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</row>
    <row r="155" spans="1:225" s="14" customFormat="1" ht="35.25" customHeight="1">
      <c r="A155" s="162"/>
      <c r="B155" s="307" t="s">
        <v>1445</v>
      </c>
      <c r="C155" s="30" t="s">
        <v>106</v>
      </c>
      <c r="D155" s="350" t="s">
        <v>1447</v>
      </c>
      <c r="E155" s="24" t="s">
        <v>477</v>
      </c>
      <c r="F155" s="520" t="str">
        <f t="shared" si="3"/>
        <v>@</v>
      </c>
      <c r="G155" s="443"/>
      <c r="H155" s="110" t="s">
        <v>655</v>
      </c>
      <c r="I155" s="457" t="s">
        <v>152</v>
      </c>
      <c r="J155" s="106" t="s">
        <v>158</v>
      </c>
      <c r="K155" s="289" t="s">
        <v>556</v>
      </c>
      <c r="L155" s="118"/>
      <c r="M155" s="533">
        <v>4190</v>
      </c>
      <c r="N155" s="383">
        <v>5240</v>
      </c>
      <c r="O155" s="386">
        <v>4454</v>
      </c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</row>
    <row r="156" spans="1:225" s="14" customFormat="1" ht="19.5" customHeight="1">
      <c r="A156" s="162"/>
      <c r="B156" s="18" t="s">
        <v>1101</v>
      </c>
      <c r="C156" s="30" t="s">
        <v>46</v>
      </c>
      <c r="D156" s="350" t="s">
        <v>99</v>
      </c>
      <c r="E156" s="24" t="s">
        <v>388</v>
      </c>
      <c r="F156" s="520" t="str">
        <f t="shared" si="3"/>
        <v>@</v>
      </c>
      <c r="G156" s="86"/>
      <c r="H156" s="112" t="s">
        <v>210</v>
      </c>
      <c r="I156" s="91"/>
      <c r="J156" s="109" t="s">
        <v>158</v>
      </c>
      <c r="K156" s="109"/>
      <c r="L156" s="101"/>
      <c r="M156" s="533">
        <v>6830</v>
      </c>
      <c r="N156" s="383">
        <v>8540</v>
      </c>
      <c r="O156" s="386">
        <v>7259</v>
      </c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</row>
    <row r="157" spans="1:225" s="14" customFormat="1" ht="31.5" customHeight="1">
      <c r="A157" s="162"/>
      <c r="B157" s="307" t="s">
        <v>1102</v>
      </c>
      <c r="C157" s="30" t="s">
        <v>46</v>
      </c>
      <c r="D157" s="350" t="s">
        <v>885</v>
      </c>
      <c r="E157" s="24" t="s">
        <v>35</v>
      </c>
      <c r="F157" s="520" t="str">
        <f t="shared" si="3"/>
        <v>@</v>
      </c>
      <c r="G157" s="86"/>
      <c r="H157" s="112" t="s">
        <v>190</v>
      </c>
      <c r="I157" s="457" t="s">
        <v>152</v>
      </c>
      <c r="J157" s="109" t="s">
        <v>158</v>
      </c>
      <c r="K157" s="109"/>
      <c r="L157" s="101"/>
      <c r="M157" s="533">
        <v>7220</v>
      </c>
      <c r="N157" s="383">
        <v>9030</v>
      </c>
      <c r="O157" s="386">
        <v>7675.5</v>
      </c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</row>
    <row r="158" spans="1:225" s="14" customFormat="1" ht="27">
      <c r="A158" s="162"/>
      <c r="B158" s="18" t="s">
        <v>1103</v>
      </c>
      <c r="C158" s="30" t="s">
        <v>106</v>
      </c>
      <c r="D158" s="350" t="s">
        <v>886</v>
      </c>
      <c r="E158" s="24" t="s">
        <v>117</v>
      </c>
      <c r="F158" s="520" t="str">
        <f t="shared" si="3"/>
        <v>@</v>
      </c>
      <c r="G158" s="86"/>
      <c r="H158" s="228" t="s">
        <v>177</v>
      </c>
      <c r="I158" s="229"/>
      <c r="J158" s="230" t="s">
        <v>171</v>
      </c>
      <c r="K158" s="109"/>
      <c r="L158" s="101"/>
      <c r="M158" s="533">
        <v>5660</v>
      </c>
      <c r="N158" s="383">
        <v>7080</v>
      </c>
      <c r="O158" s="386">
        <v>6018</v>
      </c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</row>
    <row r="159" spans="1:225" s="14" customFormat="1" ht="27">
      <c r="A159" s="162"/>
      <c r="B159" s="307" t="s">
        <v>1104</v>
      </c>
      <c r="C159" s="30" t="s">
        <v>106</v>
      </c>
      <c r="D159" s="350" t="s">
        <v>15</v>
      </c>
      <c r="E159" s="24" t="s">
        <v>674</v>
      </c>
      <c r="F159" s="520" t="str">
        <f t="shared" si="3"/>
        <v>@</v>
      </c>
      <c r="G159" s="86"/>
      <c r="H159" s="228" t="s">
        <v>196</v>
      </c>
      <c r="I159" s="420"/>
      <c r="J159" s="230" t="s">
        <v>163</v>
      </c>
      <c r="K159" s="109"/>
      <c r="L159" s="101"/>
      <c r="M159" s="533">
        <v>5610</v>
      </c>
      <c r="N159" s="383">
        <v>7010</v>
      </c>
      <c r="O159" s="386">
        <v>5958.5</v>
      </c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</row>
    <row r="160" spans="1:225" s="14" customFormat="1" ht="27">
      <c r="A160" s="162"/>
      <c r="B160" s="307" t="s">
        <v>1105</v>
      </c>
      <c r="C160" s="30" t="s">
        <v>106</v>
      </c>
      <c r="D160" s="350" t="s">
        <v>548</v>
      </c>
      <c r="E160" s="24" t="s">
        <v>147</v>
      </c>
      <c r="F160" s="520" t="str">
        <f t="shared" si="3"/>
        <v>@</v>
      </c>
      <c r="G160" s="86"/>
      <c r="H160" s="228" t="s">
        <v>208</v>
      </c>
      <c r="I160" s="419"/>
      <c r="J160" s="230" t="s">
        <v>171</v>
      </c>
      <c r="K160" s="109"/>
      <c r="L160" s="101"/>
      <c r="M160" s="533">
        <v>5650</v>
      </c>
      <c r="N160" s="383">
        <v>7060</v>
      </c>
      <c r="O160" s="386">
        <v>6001</v>
      </c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</row>
    <row r="161" spans="1:225" s="14" customFormat="1" ht="26.25" customHeight="1">
      <c r="A161" s="162"/>
      <c r="B161" s="18" t="s">
        <v>1106</v>
      </c>
      <c r="C161" s="30" t="s">
        <v>106</v>
      </c>
      <c r="D161" s="350" t="s">
        <v>44</v>
      </c>
      <c r="E161" s="24" t="s">
        <v>296</v>
      </c>
      <c r="F161" s="520" t="str">
        <f t="shared" si="3"/>
        <v>@</v>
      </c>
      <c r="G161" s="86"/>
      <c r="H161" s="271" t="s">
        <v>187</v>
      </c>
      <c r="I161" s="90" t="s">
        <v>152</v>
      </c>
      <c r="J161" s="272" t="s">
        <v>256</v>
      </c>
      <c r="K161" s="106"/>
      <c r="L161" s="118"/>
      <c r="M161" s="533">
        <v>6950</v>
      </c>
      <c r="N161" s="383">
        <v>8690</v>
      </c>
      <c r="O161" s="386">
        <v>7386.5</v>
      </c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</row>
    <row r="162" spans="1:225" s="14" customFormat="1" ht="27">
      <c r="A162" s="162"/>
      <c r="B162" s="307" t="s">
        <v>1107</v>
      </c>
      <c r="C162" s="30" t="s">
        <v>123</v>
      </c>
      <c r="D162" s="350" t="s">
        <v>585</v>
      </c>
      <c r="E162" s="24" t="s">
        <v>563</v>
      </c>
      <c r="F162" s="520" t="str">
        <f t="shared" si="3"/>
        <v>@</v>
      </c>
      <c r="G162" s="86"/>
      <c r="H162" s="228" t="s">
        <v>586</v>
      </c>
      <c r="I162" s="419"/>
      <c r="J162" s="230" t="s">
        <v>584</v>
      </c>
      <c r="K162" s="109"/>
      <c r="L162" s="101"/>
      <c r="M162" s="533">
        <v>8340</v>
      </c>
      <c r="N162" s="383">
        <v>10430</v>
      </c>
      <c r="O162" s="386">
        <v>8865.5</v>
      </c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</row>
    <row r="163" spans="1:225" s="14" customFormat="1" ht="27">
      <c r="A163" s="162"/>
      <c r="B163" s="307" t="s">
        <v>1108</v>
      </c>
      <c r="C163" s="30" t="s">
        <v>106</v>
      </c>
      <c r="D163" s="350" t="s">
        <v>295</v>
      </c>
      <c r="E163" s="24" t="s">
        <v>563</v>
      </c>
      <c r="F163" s="520" t="str">
        <f t="shared" si="3"/>
        <v>@</v>
      </c>
      <c r="G163" s="86"/>
      <c r="H163" s="271" t="s">
        <v>203</v>
      </c>
      <c r="I163" s="90" t="s">
        <v>152</v>
      </c>
      <c r="J163" s="107" t="s">
        <v>158</v>
      </c>
      <c r="K163" s="461"/>
      <c r="L163" s="101"/>
      <c r="M163" s="533">
        <v>7010</v>
      </c>
      <c r="N163" s="383">
        <v>8760</v>
      </c>
      <c r="O163" s="386">
        <v>7446</v>
      </c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</row>
    <row r="164" spans="1:225" s="14" customFormat="1" ht="45.75" customHeight="1">
      <c r="A164" s="162"/>
      <c r="B164" s="307" t="s">
        <v>1109</v>
      </c>
      <c r="C164" s="30" t="s">
        <v>106</v>
      </c>
      <c r="D164" s="350" t="s">
        <v>1427</v>
      </c>
      <c r="E164" s="24" t="s">
        <v>477</v>
      </c>
      <c r="F164" s="520" t="str">
        <f t="shared" si="3"/>
        <v>@</v>
      </c>
      <c r="G164" s="443"/>
      <c r="H164" s="160" t="s">
        <v>633</v>
      </c>
      <c r="I164" s="117" t="s">
        <v>152</v>
      </c>
      <c r="J164" s="98" t="s">
        <v>158</v>
      </c>
      <c r="K164" s="291" t="s">
        <v>556</v>
      </c>
      <c r="L164" s="101"/>
      <c r="M164" s="533">
        <v>6090</v>
      </c>
      <c r="N164" s="383">
        <v>7610</v>
      </c>
      <c r="O164" s="386">
        <v>6468.5</v>
      </c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</row>
    <row r="165" spans="1:225" s="14" customFormat="1" ht="27">
      <c r="A165" s="162"/>
      <c r="B165" s="18" t="s">
        <v>1110</v>
      </c>
      <c r="C165" s="30" t="s">
        <v>106</v>
      </c>
      <c r="D165" s="350" t="s">
        <v>507</v>
      </c>
      <c r="E165" s="24" t="s">
        <v>1355</v>
      </c>
      <c r="F165" s="520" t="str">
        <f t="shared" si="3"/>
        <v>@</v>
      </c>
      <c r="G165" s="86"/>
      <c r="H165" s="231" t="s">
        <v>196</v>
      </c>
      <c r="I165" s="296" t="s">
        <v>152</v>
      </c>
      <c r="J165" s="281" t="s">
        <v>245</v>
      </c>
      <c r="K165" s="289"/>
      <c r="L165" s="101"/>
      <c r="M165" s="533">
        <v>4540</v>
      </c>
      <c r="N165" s="383">
        <v>5680</v>
      </c>
      <c r="O165" s="386">
        <v>4828</v>
      </c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</row>
    <row r="166" spans="1:225" s="14" customFormat="1" ht="27">
      <c r="A166" s="162"/>
      <c r="B166" s="307" t="s">
        <v>1111</v>
      </c>
      <c r="C166" s="30" t="s">
        <v>106</v>
      </c>
      <c r="D166" s="350" t="s">
        <v>45</v>
      </c>
      <c r="E166" s="24" t="s">
        <v>131</v>
      </c>
      <c r="F166" s="520" t="str">
        <f t="shared" si="3"/>
        <v>@</v>
      </c>
      <c r="G166" s="86"/>
      <c r="H166" s="239" t="s">
        <v>204</v>
      </c>
      <c r="I166" s="458" t="s">
        <v>152</v>
      </c>
      <c r="J166" s="240" t="s">
        <v>158</v>
      </c>
      <c r="K166" s="106"/>
      <c r="L166" s="101"/>
      <c r="M166" s="533">
        <v>5780</v>
      </c>
      <c r="N166" s="383">
        <v>7230</v>
      </c>
      <c r="O166" s="386">
        <v>6145.5</v>
      </c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</row>
    <row r="167" spans="1:225" s="14" customFormat="1" ht="36" customHeight="1">
      <c r="A167" s="162"/>
      <c r="B167" s="18" t="s">
        <v>1112</v>
      </c>
      <c r="C167" s="30" t="s">
        <v>106</v>
      </c>
      <c r="D167" s="350" t="s">
        <v>576</v>
      </c>
      <c r="E167" s="24" t="s">
        <v>575</v>
      </c>
      <c r="F167" s="520" t="str">
        <f t="shared" si="3"/>
        <v>@</v>
      </c>
      <c r="G167" s="86"/>
      <c r="H167" s="231" t="s">
        <v>186</v>
      </c>
      <c r="I167" s="296"/>
      <c r="J167" s="281" t="s">
        <v>155</v>
      </c>
      <c r="K167" s="289"/>
      <c r="L167" s="101"/>
      <c r="M167" s="533">
        <v>6490</v>
      </c>
      <c r="N167" s="383">
        <v>8110</v>
      </c>
      <c r="O167" s="386">
        <v>6893.5</v>
      </c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</row>
    <row r="168" spans="1:225" s="14" customFormat="1" ht="36" customHeight="1">
      <c r="A168" s="162"/>
      <c r="B168" s="307" t="s">
        <v>1113</v>
      </c>
      <c r="C168" s="30" t="s">
        <v>104</v>
      </c>
      <c r="D168" s="350" t="s">
        <v>960</v>
      </c>
      <c r="E168" s="24" t="s">
        <v>961</v>
      </c>
      <c r="F168" s="520" t="str">
        <f t="shared" si="3"/>
        <v>@</v>
      </c>
      <c r="G168" s="86"/>
      <c r="H168" s="231" t="s">
        <v>251</v>
      </c>
      <c r="I168" s="296"/>
      <c r="J168" s="281" t="s">
        <v>712</v>
      </c>
      <c r="K168" s="289"/>
      <c r="L168" s="101"/>
      <c r="M168" s="533">
        <v>7380</v>
      </c>
      <c r="N168" s="383">
        <v>9230</v>
      </c>
      <c r="O168" s="386">
        <v>7845.5</v>
      </c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</row>
    <row r="169" spans="1:225" s="7" customFormat="1" ht="36" customHeight="1">
      <c r="A169" s="162"/>
      <c r="B169" s="307" t="s">
        <v>1114</v>
      </c>
      <c r="C169" s="30" t="s">
        <v>106</v>
      </c>
      <c r="D169" s="350" t="s">
        <v>308</v>
      </c>
      <c r="E169" s="24" t="s">
        <v>61</v>
      </c>
      <c r="F169" s="520" t="str">
        <f t="shared" si="3"/>
        <v>@</v>
      </c>
      <c r="G169" s="86"/>
      <c r="H169" s="110" t="s">
        <v>205</v>
      </c>
      <c r="I169" s="90" t="s">
        <v>152</v>
      </c>
      <c r="J169" s="106" t="s">
        <v>158</v>
      </c>
      <c r="K169" s="106"/>
      <c r="L169" s="118"/>
      <c r="M169" s="533">
        <v>7010</v>
      </c>
      <c r="N169" s="383">
        <v>8760</v>
      </c>
      <c r="O169" s="386">
        <v>7446</v>
      </c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</row>
    <row r="170" spans="1:225" s="7" customFormat="1" ht="36" customHeight="1">
      <c r="A170" s="162"/>
      <c r="B170" s="307" t="s">
        <v>1115</v>
      </c>
      <c r="C170" s="30" t="s">
        <v>106</v>
      </c>
      <c r="D170" s="350" t="s">
        <v>309</v>
      </c>
      <c r="E170" s="24" t="s">
        <v>76</v>
      </c>
      <c r="F170" s="520" t="str">
        <f t="shared" si="3"/>
        <v>@</v>
      </c>
      <c r="G170" s="86"/>
      <c r="H170" s="110" t="s">
        <v>207</v>
      </c>
      <c r="I170" s="90" t="s">
        <v>152</v>
      </c>
      <c r="J170" s="106" t="s">
        <v>245</v>
      </c>
      <c r="K170" s="106"/>
      <c r="L170" s="118"/>
      <c r="M170" s="533">
        <v>4410</v>
      </c>
      <c r="N170" s="383">
        <v>5510</v>
      </c>
      <c r="O170" s="386">
        <v>4683.5</v>
      </c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</row>
    <row r="171" spans="1:225" s="14" customFormat="1" ht="23.25" customHeight="1">
      <c r="A171" s="162"/>
      <c r="B171" s="165"/>
      <c r="C171" s="166"/>
      <c r="D171" s="349" t="s">
        <v>435</v>
      </c>
      <c r="E171" s="176"/>
      <c r="F171" s="522"/>
      <c r="G171" s="169"/>
      <c r="H171" s="177"/>
      <c r="I171" s="178"/>
      <c r="J171" s="179"/>
      <c r="K171" s="180"/>
      <c r="L171" s="185"/>
      <c r="M171" s="538"/>
      <c r="N171" s="546"/>
      <c r="O171" s="387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</row>
    <row r="172" spans="1:225" s="14" customFormat="1" ht="27">
      <c r="A172" s="162"/>
      <c r="B172" s="18" t="s">
        <v>1116</v>
      </c>
      <c r="C172" s="30" t="s">
        <v>106</v>
      </c>
      <c r="D172" s="350" t="s">
        <v>519</v>
      </c>
      <c r="E172" s="24" t="s">
        <v>52</v>
      </c>
      <c r="F172" s="520" t="str">
        <f t="shared" si="3"/>
        <v>@</v>
      </c>
      <c r="G172" s="86"/>
      <c r="H172" s="112" t="s">
        <v>436</v>
      </c>
      <c r="I172" s="117" t="s">
        <v>152</v>
      </c>
      <c r="J172" s="109" t="s">
        <v>171</v>
      </c>
      <c r="K172" s="109" t="s">
        <v>556</v>
      </c>
      <c r="L172" s="101"/>
      <c r="M172" s="533">
        <v>7220</v>
      </c>
      <c r="N172" s="383">
        <v>9030</v>
      </c>
      <c r="O172" s="386">
        <v>7675.5</v>
      </c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</row>
    <row r="173" spans="1:225" s="14" customFormat="1" ht="22.5" customHeight="1">
      <c r="A173" s="162"/>
      <c r="B173" s="307" t="s">
        <v>1117</v>
      </c>
      <c r="C173" s="30" t="s">
        <v>106</v>
      </c>
      <c r="D173" s="350" t="s">
        <v>887</v>
      </c>
      <c r="E173" s="24" t="s">
        <v>388</v>
      </c>
      <c r="F173" s="520" t="str">
        <f t="shared" si="3"/>
        <v>@</v>
      </c>
      <c r="G173" s="86"/>
      <c r="H173" s="112" t="s">
        <v>436</v>
      </c>
      <c r="I173" s="117"/>
      <c r="J173" s="109" t="s">
        <v>470</v>
      </c>
      <c r="K173" s="289" t="s">
        <v>556</v>
      </c>
      <c r="L173" s="101"/>
      <c r="M173" s="533">
        <v>7910</v>
      </c>
      <c r="N173" s="383">
        <v>9890</v>
      </c>
      <c r="O173" s="386">
        <v>8406.5</v>
      </c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</row>
    <row r="174" spans="1:225" s="14" customFormat="1" ht="23.25" customHeight="1">
      <c r="A174" s="162"/>
      <c r="B174" s="165"/>
      <c r="C174" s="166"/>
      <c r="D174" s="349" t="s">
        <v>888</v>
      </c>
      <c r="E174" s="176"/>
      <c r="F174" s="522"/>
      <c r="G174" s="169"/>
      <c r="H174" s="177"/>
      <c r="I174" s="178"/>
      <c r="J174" s="179"/>
      <c r="K174" s="180"/>
      <c r="L174" s="185"/>
      <c r="M174" s="538"/>
      <c r="N174" s="546"/>
      <c r="O174" s="387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</row>
    <row r="175" spans="1:225" s="14" customFormat="1" ht="27">
      <c r="A175" s="162"/>
      <c r="B175" s="307" t="s">
        <v>1118</v>
      </c>
      <c r="C175" s="30" t="s">
        <v>106</v>
      </c>
      <c r="D175" s="350" t="s">
        <v>889</v>
      </c>
      <c r="E175" s="24" t="s">
        <v>117</v>
      </c>
      <c r="F175" s="520" t="str">
        <f t="shared" si="3"/>
        <v>@</v>
      </c>
      <c r="G175" s="86"/>
      <c r="H175" s="114" t="s">
        <v>216</v>
      </c>
      <c r="I175" s="94"/>
      <c r="J175" s="109" t="s">
        <v>245</v>
      </c>
      <c r="K175" s="109"/>
      <c r="L175" s="101"/>
      <c r="M175" s="533">
        <v>4460</v>
      </c>
      <c r="N175" s="383">
        <v>5580</v>
      </c>
      <c r="O175" s="386">
        <v>4743</v>
      </c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</row>
    <row r="176" spans="1:225" s="14" customFormat="1" ht="27">
      <c r="A176" s="162"/>
      <c r="B176" s="186"/>
      <c r="C176" s="187"/>
      <c r="D176" s="357" t="s">
        <v>820</v>
      </c>
      <c r="E176" s="188"/>
      <c r="F176" s="522"/>
      <c r="G176" s="189"/>
      <c r="H176" s="400"/>
      <c r="I176" s="191"/>
      <c r="J176" s="202"/>
      <c r="K176" s="202"/>
      <c r="L176" s="184"/>
      <c r="M176" s="538"/>
      <c r="N176" s="546"/>
      <c r="O176" s="387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</row>
    <row r="177" spans="1:225" s="14" customFormat="1" ht="23.25" customHeight="1">
      <c r="A177" s="162"/>
      <c r="B177" s="401" t="s">
        <v>1119</v>
      </c>
      <c r="C177" s="402" t="s">
        <v>106</v>
      </c>
      <c r="D177" s="403" t="s">
        <v>821</v>
      </c>
      <c r="E177" s="404" t="s">
        <v>744</v>
      </c>
      <c r="F177" s="520" t="str">
        <f t="shared" si="3"/>
        <v>@</v>
      </c>
      <c r="G177" s="219" t="s">
        <v>739</v>
      </c>
      <c r="H177" s="405" t="s">
        <v>656</v>
      </c>
      <c r="I177" s="406"/>
      <c r="J177" s="407" t="s">
        <v>158</v>
      </c>
      <c r="K177" s="407"/>
      <c r="L177" s="408"/>
      <c r="M177" s="533">
        <v>4860</v>
      </c>
      <c r="N177" s="383">
        <v>6080</v>
      </c>
      <c r="O177" s="386">
        <v>5168</v>
      </c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</row>
    <row r="178" spans="1:225" s="71" customFormat="1" ht="27">
      <c r="A178" s="162"/>
      <c r="B178" s="186"/>
      <c r="C178" s="186"/>
      <c r="D178" s="357" t="s">
        <v>137</v>
      </c>
      <c r="E178" s="198"/>
      <c r="F178" s="522"/>
      <c r="G178" s="189"/>
      <c r="H178" s="199"/>
      <c r="I178" s="191"/>
      <c r="J178" s="184"/>
      <c r="K178" s="184"/>
      <c r="L178" s="184"/>
      <c r="M178" s="538"/>
      <c r="N178" s="546"/>
      <c r="O178" s="387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</row>
    <row r="179" spans="1:225" s="71" customFormat="1" ht="27">
      <c r="A179" s="162"/>
      <c r="B179" s="18" t="s">
        <v>1120</v>
      </c>
      <c r="C179" s="30" t="s">
        <v>106</v>
      </c>
      <c r="D179" s="350" t="s">
        <v>272</v>
      </c>
      <c r="E179" s="24" t="s">
        <v>138</v>
      </c>
      <c r="F179" s="520" t="str">
        <f t="shared" si="3"/>
        <v>@</v>
      </c>
      <c r="G179" s="86"/>
      <c r="H179" s="110" t="s">
        <v>186</v>
      </c>
      <c r="I179" s="91"/>
      <c r="J179" s="100" t="s">
        <v>158</v>
      </c>
      <c r="K179" s="118"/>
      <c r="L179" s="101"/>
      <c r="M179" s="533">
        <v>6160</v>
      </c>
      <c r="N179" s="383">
        <v>7700</v>
      </c>
      <c r="O179" s="386">
        <v>6545</v>
      </c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</row>
    <row r="180" spans="1:37" s="52" customFormat="1" ht="23.25" customHeight="1">
      <c r="A180" s="162"/>
      <c r="B180" s="165"/>
      <c r="C180" s="166"/>
      <c r="D180" s="349" t="s">
        <v>105</v>
      </c>
      <c r="E180" s="176"/>
      <c r="F180" s="523"/>
      <c r="G180" s="169"/>
      <c r="H180" s="177"/>
      <c r="I180" s="178"/>
      <c r="J180" s="179"/>
      <c r="K180" s="180"/>
      <c r="L180" s="185"/>
      <c r="M180" s="538"/>
      <c r="N180" s="546"/>
      <c r="O180" s="387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</row>
    <row r="181" spans="1:225" s="7" customFormat="1" ht="32.25" customHeight="1">
      <c r="A181" s="162"/>
      <c r="B181" s="18" t="s">
        <v>1121</v>
      </c>
      <c r="C181" s="30" t="s">
        <v>106</v>
      </c>
      <c r="D181" s="350" t="s">
        <v>16</v>
      </c>
      <c r="E181" s="24" t="s">
        <v>676</v>
      </c>
      <c r="F181" s="520" t="str">
        <f t="shared" si="3"/>
        <v>@</v>
      </c>
      <c r="G181" s="86"/>
      <c r="H181" s="110" t="s">
        <v>211</v>
      </c>
      <c r="I181" s="90" t="s">
        <v>152</v>
      </c>
      <c r="J181" s="98" t="s">
        <v>158</v>
      </c>
      <c r="K181" s="98"/>
      <c r="L181" s="101"/>
      <c r="M181" s="533">
        <v>6540</v>
      </c>
      <c r="N181" s="383">
        <v>8180</v>
      </c>
      <c r="O181" s="386">
        <v>6953</v>
      </c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</row>
    <row r="182" spans="1:225" s="7" customFormat="1" ht="27">
      <c r="A182" s="162"/>
      <c r="B182" s="307" t="s">
        <v>1122</v>
      </c>
      <c r="C182" s="30" t="s">
        <v>106</v>
      </c>
      <c r="D182" s="350" t="s">
        <v>17</v>
      </c>
      <c r="E182" s="76" t="s">
        <v>117</v>
      </c>
      <c r="F182" s="520" t="str">
        <f t="shared" si="3"/>
        <v>@</v>
      </c>
      <c r="G182" s="86"/>
      <c r="H182" s="112" t="s">
        <v>190</v>
      </c>
      <c r="I182" s="117" t="s">
        <v>152</v>
      </c>
      <c r="J182" s="98" t="s">
        <v>171</v>
      </c>
      <c r="K182" s="98"/>
      <c r="L182" s="118"/>
      <c r="M182" s="533">
        <v>7240</v>
      </c>
      <c r="N182" s="383">
        <v>9050</v>
      </c>
      <c r="O182" s="386">
        <v>7692.5</v>
      </c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</row>
    <row r="183" spans="1:225" s="3" customFormat="1" ht="35.25" customHeight="1">
      <c r="A183" s="162"/>
      <c r="B183" s="307" t="s">
        <v>1099</v>
      </c>
      <c r="C183" s="30" t="s">
        <v>106</v>
      </c>
      <c r="D183" s="350" t="s">
        <v>894</v>
      </c>
      <c r="E183" s="24" t="s">
        <v>589</v>
      </c>
      <c r="F183" s="520" t="str">
        <f t="shared" si="3"/>
        <v>@</v>
      </c>
      <c r="G183" s="86"/>
      <c r="H183" s="110" t="s">
        <v>213</v>
      </c>
      <c r="I183" s="90" t="s">
        <v>152</v>
      </c>
      <c r="J183" s="98" t="s">
        <v>155</v>
      </c>
      <c r="K183" s="98"/>
      <c r="L183" s="101"/>
      <c r="M183" s="533">
        <v>5760</v>
      </c>
      <c r="N183" s="383">
        <v>7200</v>
      </c>
      <c r="O183" s="386">
        <v>6120</v>
      </c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</row>
    <row r="184" spans="2:41" ht="31.5" customHeight="1">
      <c r="B184" s="288" t="s">
        <v>1100</v>
      </c>
      <c r="C184" s="30" t="s">
        <v>106</v>
      </c>
      <c r="D184" s="350" t="s">
        <v>893</v>
      </c>
      <c r="E184" s="24" t="s">
        <v>477</v>
      </c>
      <c r="F184" s="520" t="str">
        <f t="shared" si="3"/>
        <v>@</v>
      </c>
      <c r="G184" s="443"/>
      <c r="H184" s="110" t="s">
        <v>624</v>
      </c>
      <c r="I184" s="117" t="s">
        <v>152</v>
      </c>
      <c r="J184" s="107" t="s">
        <v>158</v>
      </c>
      <c r="K184" s="289" t="s">
        <v>556</v>
      </c>
      <c r="L184" s="118"/>
      <c r="M184" s="533">
        <v>5010</v>
      </c>
      <c r="N184" s="383">
        <v>6260</v>
      </c>
      <c r="O184" s="386">
        <v>5321</v>
      </c>
      <c r="AL184" s="2"/>
      <c r="AM184" s="2"/>
      <c r="AN184" s="2"/>
      <c r="AO184" s="2"/>
    </row>
    <row r="185" spans="1:225" s="14" customFormat="1" ht="22.5" customHeight="1">
      <c r="A185" s="162"/>
      <c r="B185" s="307" t="s">
        <v>1123</v>
      </c>
      <c r="C185" s="30" t="s">
        <v>106</v>
      </c>
      <c r="D185" s="350" t="s">
        <v>896</v>
      </c>
      <c r="E185" s="24" t="s">
        <v>677</v>
      </c>
      <c r="F185" s="520" t="str">
        <f t="shared" si="3"/>
        <v>@</v>
      </c>
      <c r="G185" s="86"/>
      <c r="H185" s="271" t="s">
        <v>212</v>
      </c>
      <c r="I185" s="90" t="s">
        <v>152</v>
      </c>
      <c r="J185" s="230" t="s">
        <v>161</v>
      </c>
      <c r="K185" s="109"/>
      <c r="L185" s="101"/>
      <c r="M185" s="533">
        <v>4460</v>
      </c>
      <c r="N185" s="383">
        <v>5580</v>
      </c>
      <c r="O185" s="386">
        <v>4743</v>
      </c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</row>
    <row r="186" spans="1:225" s="14" customFormat="1" ht="35.25" customHeight="1">
      <c r="A186" s="162"/>
      <c r="B186" s="307" t="s">
        <v>1445</v>
      </c>
      <c r="C186" s="30" t="s">
        <v>106</v>
      </c>
      <c r="D186" s="350" t="s">
        <v>1446</v>
      </c>
      <c r="E186" s="24" t="s">
        <v>477</v>
      </c>
      <c r="F186" s="520" t="str">
        <f>HYPERLINK("http://www.bosal-autoflex.ru/instructions1/"&amp;LEFT(B186,4)&amp;MID(B186,6,4)&amp;".pdf","@")</f>
        <v>@</v>
      </c>
      <c r="G186" s="86"/>
      <c r="H186" s="271" t="s">
        <v>655</v>
      </c>
      <c r="I186" s="90" t="s">
        <v>152</v>
      </c>
      <c r="J186" s="230" t="s">
        <v>158</v>
      </c>
      <c r="K186" s="109" t="s">
        <v>556</v>
      </c>
      <c r="L186" s="101"/>
      <c r="M186" s="533">
        <v>4190</v>
      </c>
      <c r="N186" s="383">
        <v>5240</v>
      </c>
      <c r="O186" s="386">
        <v>4454</v>
      </c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</row>
    <row r="187" spans="1:225" s="14" customFormat="1" ht="22.5" customHeight="1">
      <c r="A187" s="162"/>
      <c r="B187" s="307" t="s">
        <v>1124</v>
      </c>
      <c r="C187" s="30" t="s">
        <v>106</v>
      </c>
      <c r="D187" s="350" t="s">
        <v>299</v>
      </c>
      <c r="E187" s="24" t="s">
        <v>322</v>
      </c>
      <c r="F187" s="520" t="str">
        <f aca="true" t="shared" si="4" ref="F187:F242">HYPERLINK("http://www.bosal-autoflex.ru/instructions1/"&amp;LEFT(B187,4)&amp;MID(B187,6,4)&amp;".pdf","@")</f>
        <v>@</v>
      </c>
      <c r="G187" s="86"/>
      <c r="H187" s="271" t="s">
        <v>210</v>
      </c>
      <c r="I187" s="419"/>
      <c r="J187" s="272" t="s">
        <v>426</v>
      </c>
      <c r="K187" s="106"/>
      <c r="L187" s="101"/>
      <c r="M187" s="533">
        <v>4190</v>
      </c>
      <c r="N187" s="383">
        <v>5240</v>
      </c>
      <c r="O187" s="386">
        <v>4454</v>
      </c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</row>
    <row r="188" spans="2:41" ht="27">
      <c r="B188" s="18" t="s">
        <v>1125</v>
      </c>
      <c r="C188" s="30" t="s">
        <v>106</v>
      </c>
      <c r="D188" s="350" t="s">
        <v>372</v>
      </c>
      <c r="E188" s="76" t="s">
        <v>622</v>
      </c>
      <c r="F188" s="520" t="str">
        <f t="shared" si="4"/>
        <v>@</v>
      </c>
      <c r="G188" s="86"/>
      <c r="H188" s="113" t="s">
        <v>193</v>
      </c>
      <c r="I188" s="457"/>
      <c r="J188" s="109" t="s">
        <v>242</v>
      </c>
      <c r="K188" s="109"/>
      <c r="L188" s="118"/>
      <c r="M188" s="533">
        <v>4830</v>
      </c>
      <c r="N188" s="383">
        <v>6040</v>
      </c>
      <c r="O188" s="386">
        <v>5134</v>
      </c>
      <c r="AL188" s="2"/>
      <c r="AM188" s="2"/>
      <c r="AN188" s="2"/>
      <c r="AO188" s="2"/>
    </row>
    <row r="189" spans="1:225" s="10" customFormat="1" ht="26.25" customHeight="1">
      <c r="A189" s="162"/>
      <c r="B189" s="307" t="s">
        <v>1126</v>
      </c>
      <c r="C189" s="30" t="s">
        <v>106</v>
      </c>
      <c r="D189" s="350" t="s">
        <v>672</v>
      </c>
      <c r="E189" s="76" t="s">
        <v>637</v>
      </c>
      <c r="F189" s="520" t="str">
        <f t="shared" si="4"/>
        <v>@</v>
      </c>
      <c r="G189" s="443"/>
      <c r="H189" s="113" t="s">
        <v>656</v>
      </c>
      <c r="I189" s="117"/>
      <c r="J189" s="98" t="s">
        <v>159</v>
      </c>
      <c r="K189" s="98" t="s">
        <v>556</v>
      </c>
      <c r="L189" s="118"/>
      <c r="M189" s="533">
        <v>4510</v>
      </c>
      <c r="N189" s="383">
        <v>5640</v>
      </c>
      <c r="O189" s="386">
        <v>4794</v>
      </c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</row>
    <row r="190" spans="1:225" s="14" customFormat="1" ht="26.25" customHeight="1">
      <c r="A190" s="162"/>
      <c r="B190" s="307" t="s">
        <v>1433</v>
      </c>
      <c r="C190" s="30" t="s">
        <v>106</v>
      </c>
      <c r="D190" s="350" t="s">
        <v>1434</v>
      </c>
      <c r="E190" s="76" t="s">
        <v>35</v>
      </c>
      <c r="F190" s="520" t="str">
        <f>HYPERLINK("http://www.bosal-autoflex.ru/instructions1/"&amp;LEFT(B190,4)&amp;MID(B190,6,4)&amp;".pdf","@")</f>
        <v>@</v>
      </c>
      <c r="G190" s="570" t="s">
        <v>1431</v>
      </c>
      <c r="H190" s="113" t="s">
        <v>1435</v>
      </c>
      <c r="I190" s="90" t="s">
        <v>152</v>
      </c>
      <c r="J190" s="109" t="s">
        <v>169</v>
      </c>
      <c r="K190" s="109"/>
      <c r="L190" s="118"/>
      <c r="M190" s="533">
        <v>5090</v>
      </c>
      <c r="N190" s="383">
        <v>6360</v>
      </c>
      <c r="O190" s="386">
        <v>5406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</row>
    <row r="191" spans="1:225" s="14" customFormat="1" ht="27">
      <c r="A191" s="162"/>
      <c r="B191" s="18" t="s">
        <v>1127</v>
      </c>
      <c r="C191" s="30" t="s">
        <v>106</v>
      </c>
      <c r="D191" s="350" t="s">
        <v>564</v>
      </c>
      <c r="E191" s="24" t="s">
        <v>95</v>
      </c>
      <c r="F191" s="520" t="str">
        <f t="shared" si="4"/>
        <v>@</v>
      </c>
      <c r="G191" s="86"/>
      <c r="H191" s="110" t="s">
        <v>202</v>
      </c>
      <c r="I191" s="90"/>
      <c r="J191" s="106" t="s">
        <v>320</v>
      </c>
      <c r="K191" s="106"/>
      <c r="L191" s="101"/>
      <c r="M191" s="533">
        <v>4570</v>
      </c>
      <c r="N191" s="383">
        <v>5710</v>
      </c>
      <c r="O191" s="386">
        <v>4853.5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</row>
    <row r="192" spans="1:225" s="14" customFormat="1" ht="31.5" customHeight="1">
      <c r="A192" s="162"/>
      <c r="B192" s="18" t="s">
        <v>1115</v>
      </c>
      <c r="C192" s="30" t="s">
        <v>106</v>
      </c>
      <c r="D192" s="350" t="s">
        <v>310</v>
      </c>
      <c r="E192" s="24" t="s">
        <v>323</v>
      </c>
      <c r="F192" s="520" t="str">
        <f t="shared" si="4"/>
        <v>@</v>
      </c>
      <c r="G192" s="86"/>
      <c r="H192" s="110" t="s">
        <v>207</v>
      </c>
      <c r="I192" s="90" t="s">
        <v>152</v>
      </c>
      <c r="J192" s="107" t="s">
        <v>245</v>
      </c>
      <c r="K192" s="107"/>
      <c r="L192" s="118"/>
      <c r="M192" s="533">
        <v>4410</v>
      </c>
      <c r="N192" s="383">
        <v>5510</v>
      </c>
      <c r="O192" s="386">
        <v>4683.5</v>
      </c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</row>
    <row r="193" spans="1:225" s="14" customFormat="1" ht="24" customHeight="1">
      <c r="A193" s="162"/>
      <c r="B193" s="18" t="s">
        <v>690</v>
      </c>
      <c r="C193" s="30" t="s">
        <v>151</v>
      </c>
      <c r="D193" s="350" t="s">
        <v>891</v>
      </c>
      <c r="E193" s="24" t="s">
        <v>373</v>
      </c>
      <c r="F193" s="520" t="str">
        <f>HYPERLINK("http://www.catalogue.bosal.com/pdf/pdf_mi/033164.pdf","@")</f>
        <v>@</v>
      </c>
      <c r="G193" s="324"/>
      <c r="H193" s="110"/>
      <c r="I193" s="117"/>
      <c r="J193" s="106"/>
      <c r="K193" s="289"/>
      <c r="L193" s="118"/>
      <c r="M193" s="533">
        <v>6990</v>
      </c>
      <c r="N193" s="383">
        <v>8990</v>
      </c>
      <c r="O193" s="386">
        <v>7641</v>
      </c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</row>
    <row r="194" spans="1:225" s="14" customFormat="1" ht="27">
      <c r="A194" s="162"/>
      <c r="B194" s="18" t="s">
        <v>1128</v>
      </c>
      <c r="C194" s="30" t="s">
        <v>106</v>
      </c>
      <c r="D194" s="350" t="s">
        <v>681</v>
      </c>
      <c r="E194" s="24" t="s">
        <v>510</v>
      </c>
      <c r="F194" s="520" t="str">
        <f t="shared" si="4"/>
        <v>@</v>
      </c>
      <c r="G194" s="86"/>
      <c r="H194" s="110" t="s">
        <v>236</v>
      </c>
      <c r="I194" s="90"/>
      <c r="J194" s="106" t="s">
        <v>155</v>
      </c>
      <c r="K194" s="106"/>
      <c r="L194" s="118"/>
      <c r="M194" s="533">
        <v>5420</v>
      </c>
      <c r="N194" s="383">
        <v>6780</v>
      </c>
      <c r="O194" s="386">
        <v>5763</v>
      </c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</row>
    <row r="195" spans="1:225" s="14" customFormat="1" ht="27">
      <c r="A195" s="162"/>
      <c r="B195" s="18" t="s">
        <v>1129</v>
      </c>
      <c r="C195" s="30" t="s">
        <v>106</v>
      </c>
      <c r="D195" s="350" t="s">
        <v>681</v>
      </c>
      <c r="E195" s="24" t="s">
        <v>475</v>
      </c>
      <c r="F195" s="520" t="str">
        <f t="shared" si="4"/>
        <v>@</v>
      </c>
      <c r="G195" s="86"/>
      <c r="H195" s="110" t="s">
        <v>236</v>
      </c>
      <c r="I195" s="90" t="s">
        <v>152</v>
      </c>
      <c r="J195" s="106" t="s">
        <v>245</v>
      </c>
      <c r="K195" s="118"/>
      <c r="L195" s="118"/>
      <c r="M195" s="533">
        <v>5580</v>
      </c>
      <c r="N195" s="383">
        <v>6980</v>
      </c>
      <c r="O195" s="386">
        <v>5933</v>
      </c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</row>
    <row r="196" spans="1:225" s="14" customFormat="1" ht="27">
      <c r="A196" s="162"/>
      <c r="B196" s="18" t="s">
        <v>1130</v>
      </c>
      <c r="C196" s="30" t="s">
        <v>106</v>
      </c>
      <c r="D196" s="350" t="s">
        <v>319</v>
      </c>
      <c r="E196" s="76" t="s">
        <v>486</v>
      </c>
      <c r="F196" s="520" t="str">
        <f t="shared" si="4"/>
        <v>@</v>
      </c>
      <c r="G196" s="86"/>
      <c r="H196" s="113" t="s">
        <v>207</v>
      </c>
      <c r="I196" s="117"/>
      <c r="J196" s="98" t="s">
        <v>320</v>
      </c>
      <c r="K196" s="98"/>
      <c r="L196" s="118"/>
      <c r="M196" s="533">
        <v>5830</v>
      </c>
      <c r="N196" s="383">
        <v>7290</v>
      </c>
      <c r="O196" s="386">
        <v>6196.5</v>
      </c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</row>
    <row r="197" spans="1:225" s="14" customFormat="1" ht="33" customHeight="1">
      <c r="A197" s="162"/>
      <c r="B197" s="307" t="s">
        <v>1131</v>
      </c>
      <c r="C197" s="30" t="s">
        <v>106</v>
      </c>
      <c r="D197" s="350" t="s">
        <v>319</v>
      </c>
      <c r="E197" s="24" t="s">
        <v>1450</v>
      </c>
      <c r="F197" s="520" t="str">
        <f t="shared" si="4"/>
        <v>@</v>
      </c>
      <c r="G197" s="86"/>
      <c r="H197" s="110" t="s">
        <v>491</v>
      </c>
      <c r="I197" s="90" t="s">
        <v>152</v>
      </c>
      <c r="J197" s="107" t="s">
        <v>492</v>
      </c>
      <c r="K197" s="100"/>
      <c r="L197" s="118"/>
      <c r="M197" s="533">
        <v>5550</v>
      </c>
      <c r="N197" s="383">
        <v>6940</v>
      </c>
      <c r="O197" s="386">
        <v>5899</v>
      </c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</row>
    <row r="198" spans="1:225" s="14" customFormat="1" ht="27">
      <c r="A198" s="162"/>
      <c r="B198" s="18" t="s">
        <v>1132</v>
      </c>
      <c r="C198" s="30" t="s">
        <v>106</v>
      </c>
      <c r="D198" s="350" t="s">
        <v>298</v>
      </c>
      <c r="E198" s="24" t="s">
        <v>132</v>
      </c>
      <c r="F198" s="520" t="str">
        <f t="shared" si="4"/>
        <v>@</v>
      </c>
      <c r="G198" s="86"/>
      <c r="H198" s="277" t="s">
        <v>199</v>
      </c>
      <c r="I198" s="90" t="s">
        <v>152</v>
      </c>
      <c r="J198" s="107" t="s">
        <v>167</v>
      </c>
      <c r="K198" s="107"/>
      <c r="L198" s="118"/>
      <c r="M198" s="533">
        <v>7250</v>
      </c>
      <c r="N198" s="383">
        <v>9060</v>
      </c>
      <c r="O198" s="386">
        <v>7701</v>
      </c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</row>
    <row r="199" spans="1:225" s="14" customFormat="1" ht="27">
      <c r="A199" s="162"/>
      <c r="B199" s="18" t="s">
        <v>1133</v>
      </c>
      <c r="C199" s="30" t="s">
        <v>104</v>
      </c>
      <c r="D199" s="350" t="s">
        <v>298</v>
      </c>
      <c r="E199" s="24" t="s">
        <v>132</v>
      </c>
      <c r="F199" s="520" t="str">
        <f t="shared" si="4"/>
        <v>@</v>
      </c>
      <c r="G199" s="86"/>
      <c r="H199" s="116"/>
      <c r="I199" s="90" t="s">
        <v>152</v>
      </c>
      <c r="J199" s="98" t="s">
        <v>168</v>
      </c>
      <c r="K199" s="98"/>
      <c r="L199" s="118"/>
      <c r="M199" s="533">
        <v>6210</v>
      </c>
      <c r="N199" s="383">
        <v>7760</v>
      </c>
      <c r="O199" s="386">
        <v>6596</v>
      </c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</row>
    <row r="200" spans="1:225" s="14" customFormat="1" ht="22.5" customHeight="1">
      <c r="A200" s="162"/>
      <c r="B200" s="307" t="s">
        <v>1134</v>
      </c>
      <c r="C200" s="30" t="s">
        <v>106</v>
      </c>
      <c r="D200" s="350" t="s">
        <v>298</v>
      </c>
      <c r="E200" s="24" t="s">
        <v>321</v>
      </c>
      <c r="F200" s="520" t="str">
        <f t="shared" si="4"/>
        <v>@</v>
      </c>
      <c r="G200" s="86"/>
      <c r="H200" s="277" t="s">
        <v>199</v>
      </c>
      <c r="I200" s="90" t="s">
        <v>152</v>
      </c>
      <c r="J200" s="107" t="s">
        <v>167</v>
      </c>
      <c r="K200" s="107"/>
      <c r="L200" s="118"/>
      <c r="M200" s="533">
        <v>6420</v>
      </c>
      <c r="N200" s="383">
        <v>8030</v>
      </c>
      <c r="O200" s="386">
        <v>6825.5</v>
      </c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</row>
    <row r="201" spans="1:225" s="14" customFormat="1" ht="22.5" customHeight="1">
      <c r="A201" s="162"/>
      <c r="B201" s="307" t="s">
        <v>1135</v>
      </c>
      <c r="C201" s="30" t="s">
        <v>104</v>
      </c>
      <c r="D201" s="350" t="s">
        <v>977</v>
      </c>
      <c r="E201" s="76" t="s">
        <v>680</v>
      </c>
      <c r="F201" s="520" t="str">
        <f t="shared" si="4"/>
        <v>@</v>
      </c>
      <c r="G201" s="443"/>
      <c r="H201" s="160"/>
      <c r="I201" s="117" t="s">
        <v>152</v>
      </c>
      <c r="J201" s="98" t="s">
        <v>55</v>
      </c>
      <c r="K201" s="98"/>
      <c r="L201" s="118"/>
      <c r="M201" s="533">
        <v>6590</v>
      </c>
      <c r="N201" s="383">
        <v>8240</v>
      </c>
      <c r="O201" s="386">
        <v>7004</v>
      </c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</row>
    <row r="202" spans="1:225" s="14" customFormat="1" ht="27">
      <c r="A202" s="162"/>
      <c r="B202" s="18" t="s">
        <v>1136</v>
      </c>
      <c r="C202" s="30" t="s">
        <v>106</v>
      </c>
      <c r="D202" s="350" t="s">
        <v>298</v>
      </c>
      <c r="E202" s="76" t="s">
        <v>622</v>
      </c>
      <c r="F202" s="520" t="str">
        <f t="shared" si="4"/>
        <v>@</v>
      </c>
      <c r="G202" s="86"/>
      <c r="H202" s="147" t="s">
        <v>190</v>
      </c>
      <c r="I202" s="117" t="s">
        <v>152</v>
      </c>
      <c r="J202" s="98" t="s">
        <v>158</v>
      </c>
      <c r="K202" s="98"/>
      <c r="L202" s="118"/>
      <c r="M202" s="533">
        <v>6080</v>
      </c>
      <c r="N202" s="383">
        <v>7600</v>
      </c>
      <c r="O202" s="386">
        <v>6460</v>
      </c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</row>
    <row r="203" spans="1:225" s="14" customFormat="1" ht="22.5" customHeight="1">
      <c r="A203" s="162"/>
      <c r="B203" s="307" t="s">
        <v>1109</v>
      </c>
      <c r="C203" s="30" t="s">
        <v>106</v>
      </c>
      <c r="D203" s="369" t="s">
        <v>897</v>
      </c>
      <c r="E203" s="24" t="s">
        <v>477</v>
      </c>
      <c r="F203" s="520" t="str">
        <f t="shared" si="4"/>
        <v>@</v>
      </c>
      <c r="G203" s="443"/>
      <c r="H203" s="160" t="s">
        <v>633</v>
      </c>
      <c r="I203" s="117" t="s">
        <v>152</v>
      </c>
      <c r="J203" s="98" t="s">
        <v>158</v>
      </c>
      <c r="K203" s="115" t="s">
        <v>556</v>
      </c>
      <c r="L203" s="101"/>
      <c r="M203" s="533">
        <v>6090</v>
      </c>
      <c r="N203" s="383">
        <v>7610</v>
      </c>
      <c r="O203" s="386">
        <v>6468.5</v>
      </c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</row>
    <row r="204" spans="1:225" s="14" customFormat="1" ht="27">
      <c r="A204" s="162"/>
      <c r="B204" s="307" t="s">
        <v>1137</v>
      </c>
      <c r="C204" s="30" t="s">
        <v>106</v>
      </c>
      <c r="D204" s="350" t="s">
        <v>571</v>
      </c>
      <c r="E204" s="76" t="s">
        <v>776</v>
      </c>
      <c r="F204" s="520" t="str">
        <f t="shared" si="4"/>
        <v>@</v>
      </c>
      <c r="G204" s="86"/>
      <c r="H204" s="462" t="s">
        <v>213</v>
      </c>
      <c r="I204" s="117"/>
      <c r="J204" s="98" t="s">
        <v>163</v>
      </c>
      <c r="K204" s="398"/>
      <c r="L204" s="118"/>
      <c r="M204" s="533">
        <v>5350</v>
      </c>
      <c r="N204" s="383">
        <v>6690</v>
      </c>
      <c r="O204" s="386">
        <v>5686.5</v>
      </c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</row>
    <row r="205" spans="1:225" s="7" customFormat="1" ht="27">
      <c r="A205" s="162"/>
      <c r="B205" s="18" t="s">
        <v>1138</v>
      </c>
      <c r="C205" s="30" t="s">
        <v>106</v>
      </c>
      <c r="D205" s="350" t="s">
        <v>777</v>
      </c>
      <c r="E205" s="76" t="s">
        <v>744</v>
      </c>
      <c r="F205" s="520" t="str">
        <f t="shared" si="4"/>
        <v>@</v>
      </c>
      <c r="G205" s="219" t="s">
        <v>739</v>
      </c>
      <c r="H205" s="113" t="s">
        <v>606</v>
      </c>
      <c r="I205" s="457"/>
      <c r="J205" s="109" t="s">
        <v>157</v>
      </c>
      <c r="K205" s="109" t="s">
        <v>556</v>
      </c>
      <c r="L205" s="118"/>
      <c r="M205" s="533">
        <v>4820</v>
      </c>
      <c r="N205" s="383">
        <v>6030</v>
      </c>
      <c r="O205" s="386">
        <v>5125.5</v>
      </c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</row>
    <row r="206" spans="1:225" s="7" customFormat="1" ht="46.5" customHeight="1">
      <c r="A206" s="162"/>
      <c r="B206" s="18" t="s">
        <v>1139</v>
      </c>
      <c r="C206" s="30" t="s">
        <v>106</v>
      </c>
      <c r="D206" s="350" t="s">
        <v>895</v>
      </c>
      <c r="E206" s="24" t="s">
        <v>646</v>
      </c>
      <c r="F206" s="520" t="str">
        <f t="shared" si="4"/>
        <v>@</v>
      </c>
      <c r="G206" s="86"/>
      <c r="H206" s="110" t="s">
        <v>209</v>
      </c>
      <c r="I206" s="151" t="s">
        <v>152</v>
      </c>
      <c r="J206" s="106" t="s">
        <v>154</v>
      </c>
      <c r="K206" s="106"/>
      <c r="L206" s="118"/>
      <c r="M206" s="533">
        <v>6060</v>
      </c>
      <c r="N206" s="383">
        <v>7580</v>
      </c>
      <c r="O206" s="386">
        <v>6443</v>
      </c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</row>
    <row r="207" spans="1:225" s="7" customFormat="1" ht="26.25" customHeight="1">
      <c r="A207" s="162"/>
      <c r="B207" s="307" t="s">
        <v>1140</v>
      </c>
      <c r="C207" s="30" t="s">
        <v>106</v>
      </c>
      <c r="D207" s="350" t="s">
        <v>898</v>
      </c>
      <c r="E207" s="24" t="s">
        <v>498</v>
      </c>
      <c r="F207" s="520" t="str">
        <f t="shared" si="4"/>
        <v>@</v>
      </c>
      <c r="G207" s="86"/>
      <c r="H207" s="110" t="s">
        <v>186</v>
      </c>
      <c r="I207" s="91"/>
      <c r="J207" s="106" t="s">
        <v>158</v>
      </c>
      <c r="K207" s="106"/>
      <c r="L207" s="101"/>
      <c r="M207" s="533">
        <v>5500</v>
      </c>
      <c r="N207" s="383">
        <v>6880</v>
      </c>
      <c r="O207" s="386">
        <v>5848</v>
      </c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</row>
    <row r="208" spans="1:225" s="7" customFormat="1" ht="32.25" customHeight="1">
      <c r="A208" s="162"/>
      <c r="B208" s="307" t="s">
        <v>1114</v>
      </c>
      <c r="C208" s="30" t="s">
        <v>106</v>
      </c>
      <c r="D208" s="350" t="s">
        <v>42</v>
      </c>
      <c r="E208" s="24" t="s">
        <v>60</v>
      </c>
      <c r="F208" s="520" t="str">
        <f t="shared" si="4"/>
        <v>@</v>
      </c>
      <c r="G208" s="86"/>
      <c r="H208" s="110" t="s">
        <v>205</v>
      </c>
      <c r="I208" s="151" t="s">
        <v>152</v>
      </c>
      <c r="J208" s="106" t="s">
        <v>158</v>
      </c>
      <c r="K208" s="106"/>
      <c r="L208" s="118"/>
      <c r="M208" s="533">
        <v>7010</v>
      </c>
      <c r="N208" s="383">
        <v>8760</v>
      </c>
      <c r="O208" s="386">
        <v>7446</v>
      </c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</row>
    <row r="209" spans="1:225" s="7" customFormat="1" ht="21" customHeight="1">
      <c r="A209" s="162"/>
      <c r="B209" s="18" t="s">
        <v>1141</v>
      </c>
      <c r="C209" s="30" t="s">
        <v>106</v>
      </c>
      <c r="D209" s="350" t="s">
        <v>297</v>
      </c>
      <c r="E209" s="76" t="s">
        <v>388</v>
      </c>
      <c r="F209" s="520" t="str">
        <f t="shared" si="4"/>
        <v>@</v>
      </c>
      <c r="G209" s="86"/>
      <c r="H209" s="113" t="s">
        <v>210</v>
      </c>
      <c r="I209" s="117"/>
      <c r="J209" s="109" t="s">
        <v>158</v>
      </c>
      <c r="K209" s="109" t="s">
        <v>556</v>
      </c>
      <c r="L209" s="118"/>
      <c r="M209" s="533">
        <v>6750</v>
      </c>
      <c r="N209" s="383">
        <v>8440</v>
      </c>
      <c r="O209" s="386">
        <v>7174</v>
      </c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</row>
    <row r="210" spans="1:225" s="14" customFormat="1" ht="23.25" customHeight="1">
      <c r="A210" s="162"/>
      <c r="B210" s="165"/>
      <c r="C210" s="166"/>
      <c r="D210" s="349" t="s">
        <v>300</v>
      </c>
      <c r="E210" s="176"/>
      <c r="F210" s="522"/>
      <c r="G210" s="169"/>
      <c r="H210" s="177"/>
      <c r="I210" s="178"/>
      <c r="J210" s="179"/>
      <c r="K210" s="180"/>
      <c r="L210" s="185"/>
      <c r="M210" s="538"/>
      <c r="N210" s="546"/>
      <c r="O210" s="387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</row>
    <row r="211" spans="1:225" s="14" customFormat="1" ht="27">
      <c r="A211" s="162"/>
      <c r="B211" s="307" t="s">
        <v>1142</v>
      </c>
      <c r="C211" s="30" t="s">
        <v>106</v>
      </c>
      <c r="D211" s="370" t="s">
        <v>520</v>
      </c>
      <c r="E211" s="24" t="s">
        <v>589</v>
      </c>
      <c r="F211" s="520" t="str">
        <f t="shared" si="4"/>
        <v>@</v>
      </c>
      <c r="G211" s="86"/>
      <c r="H211" s="112" t="s">
        <v>369</v>
      </c>
      <c r="I211" s="91"/>
      <c r="J211" s="109" t="s">
        <v>171</v>
      </c>
      <c r="K211" s="109" t="s">
        <v>556</v>
      </c>
      <c r="L211" s="101"/>
      <c r="M211" s="533">
        <v>6680</v>
      </c>
      <c r="N211" s="383">
        <v>8350</v>
      </c>
      <c r="O211" s="386">
        <v>7097.5</v>
      </c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</row>
    <row r="212" spans="1:225" s="14" customFormat="1" ht="27">
      <c r="A212" s="162"/>
      <c r="B212" s="307" t="s">
        <v>1143</v>
      </c>
      <c r="C212" s="30" t="s">
        <v>106</v>
      </c>
      <c r="D212" s="370" t="s">
        <v>573</v>
      </c>
      <c r="E212" s="24" t="s">
        <v>125</v>
      </c>
      <c r="F212" s="520" t="str">
        <f t="shared" si="4"/>
        <v>@</v>
      </c>
      <c r="G212" s="86"/>
      <c r="H212" s="112" t="s">
        <v>238</v>
      </c>
      <c r="I212" s="425"/>
      <c r="J212" s="109" t="s">
        <v>158</v>
      </c>
      <c r="K212" s="289" t="s">
        <v>556</v>
      </c>
      <c r="L212" s="101"/>
      <c r="M212" s="533">
        <v>7840</v>
      </c>
      <c r="N212" s="383">
        <v>9800</v>
      </c>
      <c r="O212" s="386">
        <v>8330</v>
      </c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</row>
    <row r="213" spans="1:37" s="52" customFormat="1" ht="23.25" customHeight="1">
      <c r="A213" s="162"/>
      <c r="B213" s="165"/>
      <c r="C213" s="166"/>
      <c r="D213" s="349" t="s">
        <v>301</v>
      </c>
      <c r="E213" s="176"/>
      <c r="F213" s="522"/>
      <c r="G213" s="169"/>
      <c r="H213" s="177"/>
      <c r="I213" s="178"/>
      <c r="J213" s="179"/>
      <c r="K213" s="180"/>
      <c r="L213" s="185"/>
      <c r="M213" s="538"/>
      <c r="N213" s="546"/>
      <c r="O213" s="387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</row>
    <row r="214" spans="2:41" ht="30">
      <c r="B214" s="18" t="s">
        <v>1144</v>
      </c>
      <c r="C214" s="30" t="s">
        <v>106</v>
      </c>
      <c r="D214" s="371" t="s">
        <v>901</v>
      </c>
      <c r="E214" s="24" t="s">
        <v>755</v>
      </c>
      <c r="F214" s="520" t="str">
        <f t="shared" si="4"/>
        <v>@</v>
      </c>
      <c r="G214" s="86"/>
      <c r="H214" s="113" t="s">
        <v>215</v>
      </c>
      <c r="I214" s="341"/>
      <c r="J214" s="109" t="s">
        <v>158</v>
      </c>
      <c r="K214" s="109"/>
      <c r="L214" s="284" t="s">
        <v>175</v>
      </c>
      <c r="M214" s="533">
        <v>13670</v>
      </c>
      <c r="N214" s="383">
        <v>17090</v>
      </c>
      <c r="O214" s="386">
        <v>14526.5</v>
      </c>
      <c r="AL214" s="2"/>
      <c r="AM214" s="2"/>
      <c r="AN214" s="2"/>
      <c r="AO214" s="2"/>
    </row>
    <row r="215" spans="2:41" ht="33.75" customHeight="1">
      <c r="B215" s="18" t="s">
        <v>1145</v>
      </c>
      <c r="C215" s="30" t="s">
        <v>106</v>
      </c>
      <c r="D215" s="371" t="s">
        <v>901</v>
      </c>
      <c r="E215" s="24" t="s">
        <v>755</v>
      </c>
      <c r="F215" s="520" t="str">
        <f t="shared" si="4"/>
        <v>@</v>
      </c>
      <c r="G215" s="86"/>
      <c r="H215" s="113" t="s">
        <v>215</v>
      </c>
      <c r="I215" s="341"/>
      <c r="J215" s="109" t="s">
        <v>158</v>
      </c>
      <c r="K215" s="109"/>
      <c r="L215" s="284" t="s">
        <v>12</v>
      </c>
      <c r="M215" s="533">
        <v>12660</v>
      </c>
      <c r="N215" s="383">
        <v>15830</v>
      </c>
      <c r="O215" s="386">
        <v>13455.5</v>
      </c>
      <c r="AL215" s="2"/>
      <c r="AM215" s="2"/>
      <c r="AN215" s="2"/>
      <c r="AO215" s="2"/>
    </row>
    <row r="216" spans="2:225" ht="30">
      <c r="B216" s="18" t="s">
        <v>1146</v>
      </c>
      <c r="C216" s="30" t="s">
        <v>106</v>
      </c>
      <c r="D216" s="350" t="s">
        <v>900</v>
      </c>
      <c r="E216" s="24" t="s">
        <v>755</v>
      </c>
      <c r="F216" s="520" t="str">
        <f t="shared" si="4"/>
        <v>@</v>
      </c>
      <c r="G216" s="86"/>
      <c r="H216" s="113" t="s">
        <v>215</v>
      </c>
      <c r="I216" s="151"/>
      <c r="J216" s="109" t="s">
        <v>158</v>
      </c>
      <c r="K216" s="109"/>
      <c r="L216" s="284"/>
      <c r="M216" s="533">
        <v>6210</v>
      </c>
      <c r="N216" s="383">
        <v>7760</v>
      </c>
      <c r="O216" s="386">
        <v>6596</v>
      </c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</row>
    <row r="217" spans="2:41" ht="30">
      <c r="B217" s="18" t="s">
        <v>1147</v>
      </c>
      <c r="C217" s="30" t="s">
        <v>104</v>
      </c>
      <c r="D217" s="350" t="s">
        <v>569</v>
      </c>
      <c r="E217" s="24" t="s">
        <v>754</v>
      </c>
      <c r="F217" s="520" t="str">
        <f t="shared" si="4"/>
        <v>@</v>
      </c>
      <c r="G217" s="86"/>
      <c r="H217" s="110" t="s">
        <v>251</v>
      </c>
      <c r="I217" s="294"/>
      <c r="J217" s="106" t="s">
        <v>257</v>
      </c>
      <c r="K217" s="118"/>
      <c r="L217" s="284" t="s">
        <v>12</v>
      </c>
      <c r="M217" s="533">
        <v>14030</v>
      </c>
      <c r="N217" s="383">
        <v>17540</v>
      </c>
      <c r="O217" s="386">
        <v>14909</v>
      </c>
      <c r="AL217" s="2"/>
      <c r="AM217" s="2"/>
      <c r="AN217" s="2"/>
      <c r="AO217" s="2"/>
    </row>
    <row r="218" spans="2:41" ht="51" customHeight="1">
      <c r="B218" s="495" t="s">
        <v>1148</v>
      </c>
      <c r="C218" s="282" t="s">
        <v>104</v>
      </c>
      <c r="D218" s="350" t="s">
        <v>983</v>
      </c>
      <c r="E218" s="24" t="s">
        <v>754</v>
      </c>
      <c r="F218" s="520" t="str">
        <f t="shared" si="4"/>
        <v>@</v>
      </c>
      <c r="G218" s="219" t="s">
        <v>739</v>
      </c>
      <c r="H218" s="277" t="s">
        <v>251</v>
      </c>
      <c r="I218" s="425"/>
      <c r="J218" s="106" t="s">
        <v>158</v>
      </c>
      <c r="K218" s="118"/>
      <c r="L218" s="284" t="s">
        <v>12</v>
      </c>
      <c r="M218" s="533">
        <v>14230</v>
      </c>
      <c r="N218" s="383">
        <v>17790</v>
      </c>
      <c r="O218" s="386">
        <v>15121.5</v>
      </c>
      <c r="AL218" s="2"/>
      <c r="AM218" s="2"/>
      <c r="AN218" s="2"/>
      <c r="AO218" s="2"/>
    </row>
    <row r="219" spans="2:41" ht="30">
      <c r="B219" s="18" t="s">
        <v>1149</v>
      </c>
      <c r="C219" s="30" t="s">
        <v>106</v>
      </c>
      <c r="D219" s="371" t="s">
        <v>461</v>
      </c>
      <c r="E219" s="24" t="s">
        <v>52</v>
      </c>
      <c r="F219" s="520" t="str">
        <f t="shared" si="4"/>
        <v>@</v>
      </c>
      <c r="G219" s="86"/>
      <c r="H219" s="112" t="s">
        <v>215</v>
      </c>
      <c r="I219" s="91"/>
      <c r="J219" s="106" t="s">
        <v>167</v>
      </c>
      <c r="K219" s="106"/>
      <c r="L219" s="101"/>
      <c r="M219" s="533">
        <v>7080</v>
      </c>
      <c r="N219" s="383">
        <v>8850</v>
      </c>
      <c r="O219" s="386">
        <v>7522.5</v>
      </c>
      <c r="AL219" s="2"/>
      <c r="AM219" s="2"/>
      <c r="AN219" s="2"/>
      <c r="AO219" s="2"/>
    </row>
    <row r="220" spans="2:225" ht="30">
      <c r="B220" s="18" t="s">
        <v>1150</v>
      </c>
      <c r="C220" s="30" t="s">
        <v>123</v>
      </c>
      <c r="D220" s="371" t="s">
        <v>0</v>
      </c>
      <c r="E220" s="24" t="s">
        <v>52</v>
      </c>
      <c r="F220" s="520" t="str">
        <f t="shared" si="4"/>
        <v>@</v>
      </c>
      <c r="G220" s="86"/>
      <c r="H220" s="112" t="s">
        <v>251</v>
      </c>
      <c r="I220" s="91"/>
      <c r="J220" s="106" t="s">
        <v>169</v>
      </c>
      <c r="K220" s="106"/>
      <c r="L220" s="101"/>
      <c r="M220" s="533">
        <v>7940</v>
      </c>
      <c r="N220" s="383">
        <v>9930</v>
      </c>
      <c r="O220" s="386">
        <v>8440.5</v>
      </c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</row>
    <row r="221" spans="2:41" ht="30">
      <c r="B221" s="18" t="s">
        <v>1151</v>
      </c>
      <c r="C221" s="30" t="s">
        <v>106</v>
      </c>
      <c r="D221" s="371" t="s">
        <v>455</v>
      </c>
      <c r="E221" s="24" t="s">
        <v>64</v>
      </c>
      <c r="F221" s="520" t="str">
        <f t="shared" si="4"/>
        <v>@</v>
      </c>
      <c r="G221" s="86"/>
      <c r="H221" s="112" t="s">
        <v>215</v>
      </c>
      <c r="I221" s="91"/>
      <c r="J221" s="106" t="s">
        <v>167</v>
      </c>
      <c r="K221" s="106"/>
      <c r="L221" s="101"/>
      <c r="M221" s="533">
        <v>6950</v>
      </c>
      <c r="N221" s="383">
        <v>8690</v>
      </c>
      <c r="O221" s="386">
        <v>7386.5</v>
      </c>
      <c r="AL221" s="2"/>
      <c r="AM221" s="2"/>
      <c r="AN221" s="2"/>
      <c r="AO221" s="2"/>
    </row>
    <row r="222" spans="2:41" ht="30">
      <c r="B222" s="18" t="s">
        <v>1152</v>
      </c>
      <c r="C222" s="30" t="s">
        <v>101</v>
      </c>
      <c r="D222" s="371" t="s">
        <v>455</v>
      </c>
      <c r="E222" s="24" t="s">
        <v>64</v>
      </c>
      <c r="F222" s="520"/>
      <c r="G222" s="86"/>
      <c r="H222" s="267" t="s">
        <v>116</v>
      </c>
      <c r="I222" s="94"/>
      <c r="J222" s="109" t="s">
        <v>57</v>
      </c>
      <c r="K222" s="109"/>
      <c r="L222" s="284"/>
      <c r="M222" s="533">
        <v>9340</v>
      </c>
      <c r="N222" s="383">
        <v>11680</v>
      </c>
      <c r="O222" s="386">
        <v>9928</v>
      </c>
      <c r="AL222" s="2"/>
      <c r="AM222" s="2"/>
      <c r="AN222" s="2"/>
      <c r="AO222" s="2"/>
    </row>
    <row r="223" spans="2:41" ht="30">
      <c r="B223" s="307" t="s">
        <v>1153</v>
      </c>
      <c r="C223" s="30" t="s">
        <v>106</v>
      </c>
      <c r="D223" s="371" t="s">
        <v>455</v>
      </c>
      <c r="E223" s="24" t="s">
        <v>903</v>
      </c>
      <c r="F223" s="520" t="str">
        <f t="shared" si="4"/>
        <v>@</v>
      </c>
      <c r="G223" s="86"/>
      <c r="H223" s="112" t="s">
        <v>215</v>
      </c>
      <c r="I223" s="91"/>
      <c r="J223" s="106" t="s">
        <v>167</v>
      </c>
      <c r="K223" s="106"/>
      <c r="L223" s="284" t="s">
        <v>175</v>
      </c>
      <c r="M223" s="533">
        <v>14130</v>
      </c>
      <c r="N223" s="383">
        <v>17660</v>
      </c>
      <c r="O223" s="386">
        <v>15011</v>
      </c>
      <c r="AL223" s="2"/>
      <c r="AM223" s="2"/>
      <c r="AN223" s="2"/>
      <c r="AO223" s="2"/>
    </row>
    <row r="224" spans="2:41" ht="30">
      <c r="B224" s="288" t="s">
        <v>1154</v>
      </c>
      <c r="C224" s="30" t="s">
        <v>104</v>
      </c>
      <c r="D224" s="350" t="s">
        <v>79</v>
      </c>
      <c r="E224" s="24" t="s">
        <v>125</v>
      </c>
      <c r="F224" s="520" t="str">
        <f t="shared" si="4"/>
        <v>@</v>
      </c>
      <c r="G224" s="86"/>
      <c r="H224" s="116"/>
      <c r="I224" s="117" t="s">
        <v>152</v>
      </c>
      <c r="J224" s="109" t="s">
        <v>257</v>
      </c>
      <c r="K224" s="109"/>
      <c r="L224" s="284"/>
      <c r="M224" s="533">
        <v>5560</v>
      </c>
      <c r="N224" s="383">
        <v>6950</v>
      </c>
      <c r="O224" s="386">
        <v>5907.5</v>
      </c>
      <c r="AL224" s="2"/>
      <c r="AM224" s="2"/>
      <c r="AN224" s="2"/>
      <c r="AO224" s="2"/>
    </row>
    <row r="225" spans="2:41" ht="30">
      <c r="B225" s="18" t="s">
        <v>1155</v>
      </c>
      <c r="C225" s="30" t="s">
        <v>106</v>
      </c>
      <c r="D225" s="350" t="s">
        <v>78</v>
      </c>
      <c r="E225" s="24" t="s">
        <v>125</v>
      </c>
      <c r="F225" s="520" t="str">
        <f t="shared" si="4"/>
        <v>@</v>
      </c>
      <c r="G225" s="86"/>
      <c r="H225" s="160" t="s">
        <v>195</v>
      </c>
      <c r="I225" s="94"/>
      <c r="J225" s="109" t="s">
        <v>158</v>
      </c>
      <c r="K225" s="109"/>
      <c r="L225" s="284" t="s">
        <v>175</v>
      </c>
      <c r="M225" s="533">
        <v>14550</v>
      </c>
      <c r="N225" s="383">
        <v>18190</v>
      </c>
      <c r="O225" s="386">
        <v>15461.5</v>
      </c>
      <c r="AL225" s="2"/>
      <c r="AM225" s="2"/>
      <c r="AN225" s="2"/>
      <c r="AO225" s="2"/>
    </row>
    <row r="226" spans="1:37" s="3" customFormat="1" ht="30">
      <c r="A226" s="162"/>
      <c r="B226" s="307" t="s">
        <v>1156</v>
      </c>
      <c r="C226" s="30" t="s">
        <v>106</v>
      </c>
      <c r="D226" s="350" t="s">
        <v>456</v>
      </c>
      <c r="E226" s="24" t="s">
        <v>125</v>
      </c>
      <c r="F226" s="520" t="str">
        <f t="shared" si="4"/>
        <v>@</v>
      </c>
      <c r="G226" s="86"/>
      <c r="H226" s="160" t="s">
        <v>195</v>
      </c>
      <c r="I226" s="420"/>
      <c r="J226" s="109" t="s">
        <v>158</v>
      </c>
      <c r="K226" s="109"/>
      <c r="L226" s="101"/>
      <c r="M226" s="533">
        <v>7010</v>
      </c>
      <c r="N226" s="383">
        <v>8760</v>
      </c>
      <c r="O226" s="386">
        <v>7446</v>
      </c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</row>
    <row r="227" spans="1:37" s="3" customFormat="1" ht="30">
      <c r="A227" s="162"/>
      <c r="B227" s="18" t="s">
        <v>1157</v>
      </c>
      <c r="C227" s="30" t="s">
        <v>106</v>
      </c>
      <c r="D227" s="350" t="s">
        <v>456</v>
      </c>
      <c r="E227" s="24" t="s">
        <v>125</v>
      </c>
      <c r="F227" s="520" t="str">
        <f t="shared" si="4"/>
        <v>@</v>
      </c>
      <c r="G227" s="86"/>
      <c r="H227" s="147" t="s">
        <v>195</v>
      </c>
      <c r="I227" s="149"/>
      <c r="J227" s="109" t="s">
        <v>158</v>
      </c>
      <c r="K227" s="109"/>
      <c r="L227" s="284" t="s">
        <v>12</v>
      </c>
      <c r="M227" s="533">
        <v>13510</v>
      </c>
      <c r="N227" s="383">
        <v>16890</v>
      </c>
      <c r="O227" s="386">
        <v>14356.5</v>
      </c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</row>
    <row r="228" spans="1:37" s="3" customFormat="1" ht="45" customHeight="1">
      <c r="A228" s="162"/>
      <c r="B228" s="307" t="s">
        <v>1158</v>
      </c>
      <c r="C228" s="30" t="s">
        <v>104</v>
      </c>
      <c r="D228" s="350" t="s">
        <v>982</v>
      </c>
      <c r="E228" s="24" t="s">
        <v>125</v>
      </c>
      <c r="F228" s="520" t="str">
        <f t="shared" si="4"/>
        <v>@</v>
      </c>
      <c r="G228" s="219" t="s">
        <v>739</v>
      </c>
      <c r="H228" s="147" t="s">
        <v>251</v>
      </c>
      <c r="I228" s="90"/>
      <c r="J228" s="109" t="s">
        <v>168</v>
      </c>
      <c r="K228" s="109"/>
      <c r="L228" s="284" t="s">
        <v>12</v>
      </c>
      <c r="M228" s="533">
        <v>13460</v>
      </c>
      <c r="N228" s="383">
        <v>16830</v>
      </c>
      <c r="O228" s="386">
        <v>14305.5</v>
      </c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</row>
    <row r="229" spans="2:41" ht="30">
      <c r="B229" s="18" t="s">
        <v>1159</v>
      </c>
      <c r="C229" s="30" t="s">
        <v>106</v>
      </c>
      <c r="D229" s="350" t="s">
        <v>464</v>
      </c>
      <c r="E229" s="24" t="s">
        <v>302</v>
      </c>
      <c r="F229" s="520" t="str">
        <f t="shared" si="4"/>
        <v>@</v>
      </c>
      <c r="G229" s="86"/>
      <c r="H229" s="277" t="s">
        <v>215</v>
      </c>
      <c r="I229" s="419"/>
      <c r="J229" s="106" t="s">
        <v>158</v>
      </c>
      <c r="K229" s="106"/>
      <c r="L229" s="101"/>
      <c r="M229" s="533">
        <v>7010</v>
      </c>
      <c r="N229" s="383">
        <v>8760</v>
      </c>
      <c r="O229" s="386">
        <v>7446</v>
      </c>
      <c r="AL229" s="2"/>
      <c r="AM229" s="2"/>
      <c r="AN229" s="2"/>
      <c r="AO229" s="2"/>
    </row>
    <row r="230" spans="2:41" ht="30">
      <c r="B230" s="18" t="s">
        <v>1160</v>
      </c>
      <c r="C230" s="30" t="s">
        <v>106</v>
      </c>
      <c r="D230" s="350" t="s">
        <v>463</v>
      </c>
      <c r="E230" s="24" t="s">
        <v>52</v>
      </c>
      <c r="F230" s="520" t="str">
        <f t="shared" si="4"/>
        <v>@</v>
      </c>
      <c r="G230" s="86"/>
      <c r="H230" s="277" t="s">
        <v>215</v>
      </c>
      <c r="I230" s="419"/>
      <c r="J230" s="106" t="s">
        <v>158</v>
      </c>
      <c r="K230" s="106"/>
      <c r="L230" s="101"/>
      <c r="M230" s="533">
        <v>7010</v>
      </c>
      <c r="N230" s="383">
        <v>8760</v>
      </c>
      <c r="O230" s="386">
        <v>7446</v>
      </c>
      <c r="AL230" s="2"/>
      <c r="AM230" s="2"/>
      <c r="AN230" s="2"/>
      <c r="AO230" s="2"/>
    </row>
    <row r="231" spans="2:41" ht="31.5" customHeight="1">
      <c r="B231" s="18" t="s">
        <v>1161</v>
      </c>
      <c r="C231" s="30" t="s">
        <v>106</v>
      </c>
      <c r="D231" s="350" t="s">
        <v>463</v>
      </c>
      <c r="E231" s="24" t="s">
        <v>52</v>
      </c>
      <c r="F231" s="520" t="str">
        <f t="shared" si="4"/>
        <v>@</v>
      </c>
      <c r="G231" s="86"/>
      <c r="H231" s="277" t="s">
        <v>215</v>
      </c>
      <c r="I231" s="419"/>
      <c r="J231" s="106" t="s">
        <v>158</v>
      </c>
      <c r="K231" s="106"/>
      <c r="L231" s="284" t="s">
        <v>175</v>
      </c>
      <c r="M231" s="533">
        <v>13930</v>
      </c>
      <c r="N231" s="383">
        <v>17410</v>
      </c>
      <c r="O231" s="386">
        <v>14798.5</v>
      </c>
      <c r="AL231" s="2"/>
      <c r="AM231" s="2"/>
      <c r="AN231" s="2"/>
      <c r="AO231" s="2"/>
    </row>
    <row r="232" spans="2:41" ht="18.75" customHeight="1">
      <c r="B232" s="307" t="s">
        <v>1162</v>
      </c>
      <c r="C232" s="30" t="s">
        <v>104</v>
      </c>
      <c r="D232" s="350" t="s">
        <v>902</v>
      </c>
      <c r="E232" s="24" t="s">
        <v>52</v>
      </c>
      <c r="F232" s="520" t="str">
        <f t="shared" si="4"/>
        <v>@</v>
      </c>
      <c r="G232" s="86"/>
      <c r="H232" s="110" t="s">
        <v>251</v>
      </c>
      <c r="I232" s="294"/>
      <c r="J232" s="106" t="s">
        <v>169</v>
      </c>
      <c r="K232" s="118"/>
      <c r="L232" s="284" t="s">
        <v>12</v>
      </c>
      <c r="M232" s="533">
        <v>11350</v>
      </c>
      <c r="N232" s="383">
        <v>14190</v>
      </c>
      <c r="O232" s="386">
        <v>12061.5</v>
      </c>
      <c r="AL232" s="2"/>
      <c r="AM232" s="2"/>
      <c r="AN232" s="2"/>
      <c r="AO232" s="2"/>
    </row>
    <row r="233" spans="2:41" ht="27">
      <c r="B233" s="18" t="s">
        <v>1163</v>
      </c>
      <c r="C233" s="30" t="s">
        <v>106</v>
      </c>
      <c r="D233" s="350" t="s">
        <v>483</v>
      </c>
      <c r="E233" s="24" t="s">
        <v>35</v>
      </c>
      <c r="F233" s="520" t="str">
        <f t="shared" si="4"/>
        <v>@</v>
      </c>
      <c r="G233" s="86"/>
      <c r="H233" s="113" t="s">
        <v>233</v>
      </c>
      <c r="I233" s="463"/>
      <c r="J233" s="109" t="s">
        <v>158</v>
      </c>
      <c r="K233" s="289"/>
      <c r="L233" s="284"/>
      <c r="M233" s="533">
        <v>7030</v>
      </c>
      <c r="N233" s="383">
        <v>8790</v>
      </c>
      <c r="O233" s="386">
        <v>7471.5</v>
      </c>
      <c r="AL233" s="2"/>
      <c r="AM233" s="2"/>
      <c r="AN233" s="2"/>
      <c r="AO233" s="2"/>
    </row>
    <row r="234" spans="2:41" ht="18.75" customHeight="1">
      <c r="B234" s="186"/>
      <c r="C234" s="187"/>
      <c r="D234" s="372" t="s">
        <v>9</v>
      </c>
      <c r="E234" s="188"/>
      <c r="F234" s="522"/>
      <c r="G234" s="189"/>
      <c r="H234" s="200"/>
      <c r="I234" s="201"/>
      <c r="J234" s="202"/>
      <c r="K234" s="202"/>
      <c r="L234" s="344"/>
      <c r="M234" s="538"/>
      <c r="N234" s="546"/>
      <c r="O234" s="387"/>
      <c r="AL234" s="2"/>
      <c r="AM234" s="2"/>
      <c r="AN234" s="2"/>
      <c r="AO234" s="2"/>
    </row>
    <row r="235" spans="1:15" s="5" customFormat="1" ht="15.75" customHeight="1">
      <c r="A235" s="162"/>
      <c r="B235" s="307" t="s">
        <v>1164</v>
      </c>
      <c r="C235" s="30" t="s">
        <v>106</v>
      </c>
      <c r="D235" s="371" t="s">
        <v>906</v>
      </c>
      <c r="E235" s="24" t="s">
        <v>147</v>
      </c>
      <c r="F235" s="520" t="str">
        <f t="shared" si="4"/>
        <v>@</v>
      </c>
      <c r="G235" s="86"/>
      <c r="H235" s="147" t="s">
        <v>462</v>
      </c>
      <c r="I235" s="297"/>
      <c r="J235" s="106" t="s">
        <v>156</v>
      </c>
      <c r="K235" s="118"/>
      <c r="L235" s="284"/>
      <c r="M235" s="533">
        <v>4050</v>
      </c>
      <c r="N235" s="383">
        <v>5060</v>
      </c>
      <c r="O235" s="386">
        <v>4301</v>
      </c>
    </row>
    <row r="236" spans="1:15" s="5" customFormat="1" ht="27">
      <c r="A236" s="162"/>
      <c r="B236" s="18" t="s">
        <v>1165</v>
      </c>
      <c r="C236" s="30" t="s">
        <v>106</v>
      </c>
      <c r="D236" s="371" t="s">
        <v>905</v>
      </c>
      <c r="E236" s="24" t="s">
        <v>125</v>
      </c>
      <c r="F236" s="520" t="str">
        <f t="shared" si="4"/>
        <v>@</v>
      </c>
      <c r="G236" s="86"/>
      <c r="H236" s="147" t="s">
        <v>201</v>
      </c>
      <c r="I236" s="297"/>
      <c r="J236" s="106" t="s">
        <v>559</v>
      </c>
      <c r="K236" s="118"/>
      <c r="L236" s="284"/>
      <c r="M236" s="533">
        <v>4050</v>
      </c>
      <c r="N236" s="383">
        <v>5060</v>
      </c>
      <c r="O236" s="386">
        <v>4301</v>
      </c>
    </row>
    <row r="237" spans="1:15" s="5" customFormat="1" ht="27">
      <c r="A237" s="162"/>
      <c r="B237" s="18" t="s">
        <v>1166</v>
      </c>
      <c r="C237" s="30" t="s">
        <v>106</v>
      </c>
      <c r="D237" s="371" t="s">
        <v>829</v>
      </c>
      <c r="E237" s="24" t="s">
        <v>744</v>
      </c>
      <c r="F237" s="520" t="str">
        <f t="shared" si="4"/>
        <v>@</v>
      </c>
      <c r="G237" s="219" t="s">
        <v>739</v>
      </c>
      <c r="H237" s="147" t="s">
        <v>634</v>
      </c>
      <c r="I237" s="297"/>
      <c r="J237" s="106" t="s">
        <v>155</v>
      </c>
      <c r="K237" s="118"/>
      <c r="L237" s="284"/>
      <c r="M237" s="533">
        <v>4050</v>
      </c>
      <c r="N237" s="383">
        <v>5060</v>
      </c>
      <c r="O237" s="386">
        <v>4301</v>
      </c>
    </row>
    <row r="238" spans="1:15" s="5" customFormat="1" ht="27">
      <c r="A238" s="162"/>
      <c r="B238" s="18" t="s">
        <v>1167</v>
      </c>
      <c r="C238" s="30" t="s">
        <v>106</v>
      </c>
      <c r="D238" s="371" t="s">
        <v>665</v>
      </c>
      <c r="E238" s="24" t="s">
        <v>147</v>
      </c>
      <c r="F238" s="520" t="str">
        <f t="shared" si="4"/>
        <v>@</v>
      </c>
      <c r="G238" s="86"/>
      <c r="H238" s="147" t="s">
        <v>413</v>
      </c>
      <c r="I238" s="149"/>
      <c r="J238" s="106" t="s">
        <v>172</v>
      </c>
      <c r="K238" s="106"/>
      <c r="L238" s="284"/>
      <c r="M238" s="533">
        <v>3960</v>
      </c>
      <c r="N238" s="383">
        <v>4950</v>
      </c>
      <c r="O238" s="386">
        <v>4207.5</v>
      </c>
    </row>
    <row r="239" spans="1:15" s="5" customFormat="1" ht="15.75" customHeight="1">
      <c r="A239" s="162"/>
      <c r="B239" s="307" t="s">
        <v>1168</v>
      </c>
      <c r="C239" s="30" t="s">
        <v>106</v>
      </c>
      <c r="D239" s="371" t="s">
        <v>904</v>
      </c>
      <c r="E239" s="24" t="s">
        <v>477</v>
      </c>
      <c r="F239" s="520" t="str">
        <f t="shared" si="4"/>
        <v>@</v>
      </c>
      <c r="G239" s="443"/>
      <c r="H239" s="147" t="s">
        <v>639</v>
      </c>
      <c r="I239" s="297"/>
      <c r="J239" s="106" t="s">
        <v>256</v>
      </c>
      <c r="K239" s="118"/>
      <c r="L239" s="284"/>
      <c r="M239" s="533">
        <v>6280</v>
      </c>
      <c r="N239" s="383">
        <v>7850</v>
      </c>
      <c r="O239" s="386">
        <v>6672.5</v>
      </c>
    </row>
    <row r="240" spans="1:37" s="52" customFormat="1" ht="16.5" customHeight="1">
      <c r="A240" s="162"/>
      <c r="B240" s="165"/>
      <c r="C240" s="166"/>
      <c r="D240" s="349" t="s">
        <v>303</v>
      </c>
      <c r="E240" s="176"/>
      <c r="F240" s="522"/>
      <c r="G240" s="169"/>
      <c r="H240" s="177"/>
      <c r="I240" s="178"/>
      <c r="J240" s="179"/>
      <c r="K240" s="180"/>
      <c r="L240" s="185"/>
      <c r="M240" s="538"/>
      <c r="N240" s="546"/>
      <c r="O240" s="387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</row>
    <row r="241" spans="2:41" ht="45">
      <c r="B241" s="18" t="s">
        <v>1052</v>
      </c>
      <c r="C241" s="30" t="s">
        <v>106</v>
      </c>
      <c r="D241" s="350" t="s">
        <v>908</v>
      </c>
      <c r="E241" s="24" t="s">
        <v>35</v>
      </c>
      <c r="F241" s="520" t="str">
        <f t="shared" si="4"/>
        <v>@</v>
      </c>
      <c r="G241" s="86"/>
      <c r="H241" s="112" t="s">
        <v>488</v>
      </c>
      <c r="I241" s="258" t="s">
        <v>152</v>
      </c>
      <c r="J241" s="98" t="s">
        <v>489</v>
      </c>
      <c r="K241" s="115"/>
      <c r="L241" s="284"/>
      <c r="M241" s="533">
        <v>5810</v>
      </c>
      <c r="N241" s="383">
        <v>7260</v>
      </c>
      <c r="O241" s="386">
        <v>6171</v>
      </c>
      <c r="AL241" s="2"/>
      <c r="AM241" s="2"/>
      <c r="AN241" s="2"/>
      <c r="AO241" s="2"/>
    </row>
    <row r="242" spans="2:41" ht="27">
      <c r="B242" s="307" t="s">
        <v>1169</v>
      </c>
      <c r="C242" s="30" t="s">
        <v>106</v>
      </c>
      <c r="D242" s="350" t="s">
        <v>912</v>
      </c>
      <c r="E242" s="24" t="s">
        <v>675</v>
      </c>
      <c r="F242" s="520" t="str">
        <f t="shared" si="4"/>
        <v>@</v>
      </c>
      <c r="G242" s="87"/>
      <c r="H242" s="119" t="s">
        <v>69</v>
      </c>
      <c r="I242" s="90"/>
      <c r="J242" s="98" t="s">
        <v>171</v>
      </c>
      <c r="K242" s="98" t="s">
        <v>556</v>
      </c>
      <c r="L242" s="101"/>
      <c r="M242" s="533">
        <v>5290</v>
      </c>
      <c r="N242" s="383">
        <v>6610</v>
      </c>
      <c r="O242" s="386">
        <v>5618.5</v>
      </c>
      <c r="AL242" s="2"/>
      <c r="AM242" s="2"/>
      <c r="AN242" s="2"/>
      <c r="AO242" s="2"/>
    </row>
    <row r="243" spans="2:41" ht="26.25" customHeight="1">
      <c r="B243" s="307" t="s">
        <v>1170</v>
      </c>
      <c r="C243" s="30" t="s">
        <v>106</v>
      </c>
      <c r="D243" s="350" t="s">
        <v>907</v>
      </c>
      <c r="E243" s="24" t="s">
        <v>305</v>
      </c>
      <c r="F243" s="520" t="str">
        <f aca="true" t="shared" si="5" ref="F243:F300">HYPERLINK("http://www.bosal-autoflex.ru/instructions1/"&amp;LEFT(B243,4)&amp;MID(B243,6,4)&amp;".pdf","@")</f>
        <v>@</v>
      </c>
      <c r="G243" s="86"/>
      <c r="H243" s="110" t="s">
        <v>216</v>
      </c>
      <c r="I243" s="90" t="s">
        <v>152</v>
      </c>
      <c r="J243" s="107" t="s">
        <v>158</v>
      </c>
      <c r="K243" s="107"/>
      <c r="L243" s="118"/>
      <c r="M243" s="533">
        <v>6690</v>
      </c>
      <c r="N243" s="383">
        <v>8360</v>
      </c>
      <c r="O243" s="386">
        <v>7106</v>
      </c>
      <c r="AL243" s="2"/>
      <c r="AM243" s="2"/>
      <c r="AN243" s="2"/>
      <c r="AO243" s="2"/>
    </row>
    <row r="244" spans="2:41" ht="24.75" customHeight="1">
      <c r="B244" s="307" t="s">
        <v>1171</v>
      </c>
      <c r="C244" s="30" t="s">
        <v>106</v>
      </c>
      <c r="D244" s="350" t="s">
        <v>911</v>
      </c>
      <c r="E244" s="24" t="s">
        <v>647</v>
      </c>
      <c r="F244" s="520" t="str">
        <f t="shared" si="5"/>
        <v>@</v>
      </c>
      <c r="G244" s="86"/>
      <c r="H244" s="119" t="s">
        <v>196</v>
      </c>
      <c r="I244" s="90" t="s">
        <v>152</v>
      </c>
      <c r="J244" s="98" t="s">
        <v>401</v>
      </c>
      <c r="K244" s="98" t="s">
        <v>556</v>
      </c>
      <c r="L244" s="101"/>
      <c r="M244" s="533">
        <v>5810</v>
      </c>
      <c r="N244" s="383">
        <v>7260</v>
      </c>
      <c r="O244" s="386">
        <v>6171</v>
      </c>
      <c r="AL244" s="2"/>
      <c r="AM244" s="2"/>
      <c r="AN244" s="2"/>
      <c r="AO244" s="2"/>
    </row>
    <row r="245" spans="2:225" ht="39" customHeight="1">
      <c r="B245" s="307" t="s">
        <v>1063</v>
      </c>
      <c r="C245" s="77" t="s">
        <v>104</v>
      </c>
      <c r="D245" s="350" t="s">
        <v>93</v>
      </c>
      <c r="E245" s="24" t="s">
        <v>96</v>
      </c>
      <c r="F245" s="520" t="str">
        <f t="shared" si="5"/>
        <v>@</v>
      </c>
      <c r="G245" s="86"/>
      <c r="H245" s="160" t="s">
        <v>251</v>
      </c>
      <c r="I245" s="90"/>
      <c r="J245" s="98" t="s">
        <v>247</v>
      </c>
      <c r="K245" s="109"/>
      <c r="L245" s="118"/>
      <c r="M245" s="533">
        <v>7880</v>
      </c>
      <c r="N245" s="383">
        <v>9850</v>
      </c>
      <c r="O245" s="386">
        <v>8372.5</v>
      </c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</row>
    <row r="246" spans="2:225" ht="37.5" customHeight="1">
      <c r="B246" s="307" t="s">
        <v>1064</v>
      </c>
      <c r="C246" s="77" t="s">
        <v>104</v>
      </c>
      <c r="D246" s="350" t="s">
        <v>97</v>
      </c>
      <c r="E246" s="24" t="s">
        <v>590</v>
      </c>
      <c r="F246" s="520" t="str">
        <f t="shared" si="5"/>
        <v>@</v>
      </c>
      <c r="G246" s="86"/>
      <c r="H246" s="112" t="s">
        <v>251</v>
      </c>
      <c r="I246" s="151"/>
      <c r="J246" s="109" t="s">
        <v>169</v>
      </c>
      <c r="K246" s="109"/>
      <c r="L246" s="118"/>
      <c r="M246" s="533">
        <v>7170</v>
      </c>
      <c r="N246" s="383">
        <v>8960</v>
      </c>
      <c r="O246" s="386">
        <v>7616</v>
      </c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</row>
    <row r="247" spans="2:225" ht="27">
      <c r="B247" s="18" t="s">
        <v>1172</v>
      </c>
      <c r="C247" s="30" t="s">
        <v>106</v>
      </c>
      <c r="D247" s="350" t="s">
        <v>913</v>
      </c>
      <c r="E247" s="24" t="s">
        <v>477</v>
      </c>
      <c r="F247" s="520" t="str">
        <f t="shared" si="5"/>
        <v>@</v>
      </c>
      <c r="G247" s="86"/>
      <c r="H247" s="119" t="s">
        <v>193</v>
      </c>
      <c r="I247" s="90" t="s">
        <v>152</v>
      </c>
      <c r="J247" s="109" t="s">
        <v>158</v>
      </c>
      <c r="K247" s="289" t="s">
        <v>556</v>
      </c>
      <c r="L247" s="101"/>
      <c r="M247" s="533">
        <v>7140</v>
      </c>
      <c r="N247" s="383">
        <v>8930</v>
      </c>
      <c r="O247" s="386">
        <v>7590.5</v>
      </c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</row>
    <row r="248" spans="2:225" ht="27">
      <c r="B248" s="307" t="s">
        <v>974</v>
      </c>
      <c r="C248" s="30" t="s">
        <v>975</v>
      </c>
      <c r="D248" s="350" t="s">
        <v>913</v>
      </c>
      <c r="E248" s="24" t="s">
        <v>477</v>
      </c>
      <c r="F248" s="520" t="str">
        <f>HYPERLINK("http://www.catalogue.bosal.com/pdf/pdf_mi/038190.pdf","@")</f>
        <v>@</v>
      </c>
      <c r="G248" s="324"/>
      <c r="H248" s="119"/>
      <c r="I248" s="90" t="s">
        <v>152</v>
      </c>
      <c r="J248" s="109" t="s">
        <v>976</v>
      </c>
      <c r="K248" s="289" t="s">
        <v>556</v>
      </c>
      <c r="L248" s="101"/>
      <c r="M248" s="533">
        <v>10300</v>
      </c>
      <c r="N248" s="383">
        <v>12870</v>
      </c>
      <c r="O248" s="386">
        <v>10939</v>
      </c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</row>
    <row r="249" spans="2:225" ht="27">
      <c r="B249" s="18" t="s">
        <v>1173</v>
      </c>
      <c r="C249" s="30" t="s">
        <v>106</v>
      </c>
      <c r="D249" s="350" t="s">
        <v>909</v>
      </c>
      <c r="E249" s="24" t="s">
        <v>589</v>
      </c>
      <c r="F249" s="520" t="str">
        <f t="shared" si="5"/>
        <v>@</v>
      </c>
      <c r="G249" s="269"/>
      <c r="H249" s="119" t="s">
        <v>179</v>
      </c>
      <c r="I249" s="419"/>
      <c r="J249" s="109" t="s">
        <v>242</v>
      </c>
      <c r="K249" s="109" t="s">
        <v>556</v>
      </c>
      <c r="L249" s="101"/>
      <c r="M249" s="533">
        <v>7010</v>
      </c>
      <c r="N249" s="383">
        <v>8760</v>
      </c>
      <c r="O249" s="386">
        <v>7446</v>
      </c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</row>
    <row r="250" spans="2:225" ht="27">
      <c r="B250" s="18" t="s">
        <v>1174</v>
      </c>
      <c r="C250" s="30" t="s">
        <v>106</v>
      </c>
      <c r="D250" s="350" t="s">
        <v>910</v>
      </c>
      <c r="E250" s="24" t="s">
        <v>647</v>
      </c>
      <c r="F250" s="520" t="str">
        <f t="shared" si="5"/>
        <v>@</v>
      </c>
      <c r="G250" s="86"/>
      <c r="H250" s="119" t="s">
        <v>417</v>
      </c>
      <c r="I250" s="419"/>
      <c r="J250" s="109" t="s">
        <v>171</v>
      </c>
      <c r="K250" s="109" t="s">
        <v>556</v>
      </c>
      <c r="L250" s="101"/>
      <c r="M250" s="533">
        <v>5670</v>
      </c>
      <c r="N250" s="383">
        <v>7090</v>
      </c>
      <c r="O250" s="386">
        <v>6026.5</v>
      </c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</row>
    <row r="251" spans="2:225" ht="27">
      <c r="B251" s="307" t="s">
        <v>1175</v>
      </c>
      <c r="C251" s="30" t="s">
        <v>106</v>
      </c>
      <c r="D251" s="350" t="s">
        <v>914</v>
      </c>
      <c r="E251" s="24" t="s">
        <v>477</v>
      </c>
      <c r="F251" s="520" t="str">
        <f t="shared" si="5"/>
        <v>@</v>
      </c>
      <c r="G251" s="443"/>
      <c r="H251" s="119" t="s">
        <v>685</v>
      </c>
      <c r="I251" s="90"/>
      <c r="J251" s="109" t="s">
        <v>171</v>
      </c>
      <c r="K251" s="289" t="s">
        <v>556</v>
      </c>
      <c r="L251" s="101"/>
      <c r="M251" s="533">
        <v>5670</v>
      </c>
      <c r="N251" s="383">
        <v>7090</v>
      </c>
      <c r="O251" s="386">
        <v>6026.5</v>
      </c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</row>
    <row r="252" spans="2:225" ht="30">
      <c r="B252" s="307" t="s">
        <v>1059</v>
      </c>
      <c r="C252" s="30" t="s">
        <v>106</v>
      </c>
      <c r="D252" s="350" t="s">
        <v>304</v>
      </c>
      <c r="E252" s="24" t="s">
        <v>65</v>
      </c>
      <c r="F252" s="520" t="str">
        <f t="shared" si="5"/>
        <v>@</v>
      </c>
      <c r="G252" s="86"/>
      <c r="H252" s="110" t="s">
        <v>197</v>
      </c>
      <c r="I252" s="90" t="s">
        <v>152</v>
      </c>
      <c r="J252" s="107" t="s">
        <v>158</v>
      </c>
      <c r="K252" s="106"/>
      <c r="L252" s="118"/>
      <c r="M252" s="533">
        <v>6690</v>
      </c>
      <c r="N252" s="383">
        <v>8360</v>
      </c>
      <c r="O252" s="386">
        <v>7106</v>
      </c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</row>
    <row r="253" spans="2:225" ht="30">
      <c r="B253" s="307" t="s">
        <v>1060</v>
      </c>
      <c r="C253" s="30" t="s">
        <v>106</v>
      </c>
      <c r="D253" s="350" t="s">
        <v>446</v>
      </c>
      <c r="E253" s="24" t="s">
        <v>562</v>
      </c>
      <c r="F253" s="520" t="str">
        <f t="shared" si="5"/>
        <v>@</v>
      </c>
      <c r="G253" s="86"/>
      <c r="H253" s="110" t="s">
        <v>195</v>
      </c>
      <c r="I253" s="90" t="s">
        <v>152</v>
      </c>
      <c r="J253" s="107" t="s">
        <v>158</v>
      </c>
      <c r="K253" s="106"/>
      <c r="L253" s="118"/>
      <c r="M253" s="533">
        <v>6950</v>
      </c>
      <c r="N253" s="383">
        <v>8690</v>
      </c>
      <c r="O253" s="386">
        <v>7386.5</v>
      </c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</row>
    <row r="254" spans="1:225" s="52" customFormat="1" ht="27">
      <c r="A254" s="162"/>
      <c r="B254" s="186"/>
      <c r="C254" s="187"/>
      <c r="D254" s="365" t="s">
        <v>306</v>
      </c>
      <c r="E254" s="186"/>
      <c r="F254" s="522"/>
      <c r="G254" s="192"/>
      <c r="H254" s="177"/>
      <c r="I254" s="194"/>
      <c r="J254" s="179"/>
      <c r="K254" s="179"/>
      <c r="L254" s="184"/>
      <c r="M254" s="538"/>
      <c r="N254" s="546"/>
      <c r="O254" s="387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  <c r="BZ254" s="54"/>
      <c r="CA254" s="54"/>
      <c r="CB254" s="54"/>
      <c r="CC254" s="54"/>
      <c r="CD254" s="54"/>
      <c r="CE254" s="54"/>
      <c r="CF254" s="54"/>
      <c r="CG254" s="54"/>
      <c r="CH254" s="54"/>
      <c r="CI254" s="54"/>
      <c r="CJ254" s="54"/>
      <c r="CK254" s="54"/>
      <c r="CL254" s="54"/>
      <c r="CM254" s="54"/>
      <c r="CN254" s="54"/>
      <c r="CO254" s="54"/>
      <c r="CP254" s="54"/>
      <c r="CQ254" s="54"/>
      <c r="CR254" s="54"/>
      <c r="CS254" s="54"/>
      <c r="CT254" s="54"/>
      <c r="CU254" s="54"/>
      <c r="CV254" s="54"/>
      <c r="CW254" s="54"/>
      <c r="CX254" s="54"/>
      <c r="CY254" s="54"/>
      <c r="CZ254" s="54"/>
      <c r="DA254" s="54"/>
      <c r="DB254" s="54"/>
      <c r="DC254" s="54"/>
      <c r="DD254" s="54"/>
      <c r="DE254" s="54"/>
      <c r="DF254" s="54"/>
      <c r="DG254" s="54"/>
      <c r="DH254" s="54"/>
      <c r="DI254" s="54"/>
      <c r="DJ254" s="54"/>
      <c r="DK254" s="54"/>
      <c r="DL254" s="54"/>
      <c r="DM254" s="54"/>
      <c r="DN254" s="54"/>
      <c r="DO254" s="54"/>
      <c r="DP254" s="54"/>
      <c r="DQ254" s="54"/>
      <c r="DR254" s="54"/>
      <c r="DS254" s="54"/>
      <c r="DT254" s="54"/>
      <c r="DU254" s="54"/>
      <c r="DV254" s="54"/>
      <c r="DW254" s="54"/>
      <c r="DX254" s="54"/>
      <c r="DY254" s="54"/>
      <c r="DZ254" s="54"/>
      <c r="EA254" s="54"/>
      <c r="EB254" s="54"/>
      <c r="EC254" s="54"/>
      <c r="ED254" s="54"/>
      <c r="EE254" s="54"/>
      <c r="EF254" s="54"/>
      <c r="EG254" s="54"/>
      <c r="EH254" s="54"/>
      <c r="EI254" s="54"/>
      <c r="EJ254" s="54"/>
      <c r="EK254" s="54"/>
      <c r="EL254" s="54"/>
      <c r="EM254" s="54"/>
      <c r="EN254" s="54"/>
      <c r="EO254" s="54"/>
      <c r="EP254" s="54"/>
      <c r="EQ254" s="54"/>
      <c r="ER254" s="54"/>
      <c r="ES254" s="54"/>
      <c r="ET254" s="54"/>
      <c r="EU254" s="54"/>
      <c r="EV254" s="54"/>
      <c r="EW254" s="54"/>
      <c r="EX254" s="54"/>
      <c r="EY254" s="54"/>
      <c r="EZ254" s="54"/>
      <c r="FA254" s="54"/>
      <c r="FB254" s="54"/>
      <c r="FC254" s="54"/>
      <c r="FD254" s="54"/>
      <c r="FE254" s="54"/>
      <c r="FF254" s="54"/>
      <c r="FG254" s="54"/>
      <c r="FH254" s="54"/>
      <c r="FI254" s="54"/>
      <c r="FJ254" s="54"/>
      <c r="FK254" s="54"/>
      <c r="FL254" s="54"/>
      <c r="FM254" s="54"/>
      <c r="FN254" s="54"/>
      <c r="FO254" s="54"/>
      <c r="FP254" s="54"/>
      <c r="FQ254" s="54"/>
      <c r="FR254" s="54"/>
      <c r="FS254" s="54"/>
      <c r="FT254" s="54"/>
      <c r="FU254" s="54"/>
      <c r="FV254" s="54"/>
      <c r="FW254" s="54"/>
      <c r="FX254" s="54"/>
      <c r="FY254" s="54"/>
      <c r="FZ254" s="54"/>
      <c r="GA254" s="54"/>
      <c r="GB254" s="54"/>
      <c r="GC254" s="54"/>
      <c r="GD254" s="54"/>
      <c r="GE254" s="54"/>
      <c r="GF254" s="54"/>
      <c r="GG254" s="54"/>
      <c r="GH254" s="54"/>
      <c r="GI254" s="54"/>
      <c r="GJ254" s="54"/>
      <c r="GK254" s="54"/>
      <c r="GL254" s="54"/>
      <c r="GM254" s="54"/>
      <c r="GN254" s="54"/>
      <c r="GO254" s="54"/>
      <c r="GP254" s="54"/>
      <c r="GQ254" s="54"/>
      <c r="GR254" s="54"/>
      <c r="GS254" s="54"/>
      <c r="GT254" s="54"/>
      <c r="GU254" s="54"/>
      <c r="GV254" s="54"/>
      <c r="GW254" s="54"/>
      <c r="GX254" s="54"/>
      <c r="GY254" s="54"/>
      <c r="GZ254" s="54"/>
      <c r="HA254" s="54"/>
      <c r="HB254" s="54"/>
      <c r="HC254" s="54"/>
      <c r="HD254" s="54"/>
      <c r="HE254" s="54"/>
      <c r="HF254" s="54"/>
      <c r="HG254" s="54"/>
      <c r="HH254" s="54"/>
      <c r="HI254" s="54"/>
      <c r="HJ254" s="54"/>
      <c r="HK254" s="54"/>
      <c r="HL254" s="54"/>
      <c r="HM254" s="54"/>
      <c r="HN254" s="54"/>
      <c r="HO254" s="54"/>
      <c r="HP254" s="54"/>
      <c r="HQ254" s="54"/>
    </row>
    <row r="255" spans="1:225" s="3" customFormat="1" ht="27">
      <c r="A255" s="162"/>
      <c r="B255" s="72" t="s">
        <v>1176</v>
      </c>
      <c r="C255" s="77" t="s">
        <v>106</v>
      </c>
      <c r="D255" s="368" t="s">
        <v>522</v>
      </c>
      <c r="E255" s="76" t="s">
        <v>68</v>
      </c>
      <c r="F255" s="520" t="str">
        <f t="shared" si="5"/>
        <v>@</v>
      </c>
      <c r="G255" s="146"/>
      <c r="H255" s="112" t="s">
        <v>227</v>
      </c>
      <c r="I255" s="151" t="s">
        <v>152</v>
      </c>
      <c r="J255" s="109" t="s">
        <v>158</v>
      </c>
      <c r="K255" s="109" t="s">
        <v>556</v>
      </c>
      <c r="L255" s="103"/>
      <c r="M255" s="533">
        <v>6260</v>
      </c>
      <c r="N255" s="383">
        <v>7830</v>
      </c>
      <c r="O255" s="386">
        <v>6655.5</v>
      </c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</row>
    <row r="256" spans="1:225" s="3" customFormat="1" ht="27">
      <c r="A256" s="162"/>
      <c r="B256" s="307" t="s">
        <v>1177</v>
      </c>
      <c r="C256" s="30" t="s">
        <v>150</v>
      </c>
      <c r="D256" s="350" t="s">
        <v>311</v>
      </c>
      <c r="E256" s="24" t="s">
        <v>135</v>
      </c>
      <c r="F256" s="520" t="str">
        <f t="shared" si="5"/>
        <v>@</v>
      </c>
      <c r="G256" s="269"/>
      <c r="H256" s="110" t="s">
        <v>217</v>
      </c>
      <c r="I256" s="90" t="s">
        <v>152</v>
      </c>
      <c r="J256" s="106" t="s">
        <v>169</v>
      </c>
      <c r="K256" s="106"/>
      <c r="L256" s="101"/>
      <c r="M256" s="533">
        <v>5610</v>
      </c>
      <c r="N256" s="383">
        <v>7010</v>
      </c>
      <c r="O256" s="386">
        <v>5958.5</v>
      </c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</row>
    <row r="257" spans="1:225" s="3" customFormat="1" ht="26.25" customHeight="1">
      <c r="A257" s="162"/>
      <c r="B257" s="72" t="s">
        <v>1178</v>
      </c>
      <c r="C257" s="77" t="s">
        <v>106</v>
      </c>
      <c r="D257" s="368" t="s">
        <v>800</v>
      </c>
      <c r="E257" s="24" t="s">
        <v>499</v>
      </c>
      <c r="F257" s="520" t="str">
        <f t="shared" si="5"/>
        <v>@</v>
      </c>
      <c r="G257" s="146"/>
      <c r="H257" s="112" t="s">
        <v>214</v>
      </c>
      <c r="I257" s="90" t="s">
        <v>152</v>
      </c>
      <c r="J257" s="109" t="s">
        <v>158</v>
      </c>
      <c r="K257" s="109" t="s">
        <v>556</v>
      </c>
      <c r="L257" s="103"/>
      <c r="M257" s="533">
        <v>6980</v>
      </c>
      <c r="N257" s="383">
        <v>8730</v>
      </c>
      <c r="O257" s="386">
        <v>7420.5</v>
      </c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</row>
    <row r="258" spans="1:225" s="3" customFormat="1" ht="50.25" customHeight="1">
      <c r="A258" s="162"/>
      <c r="B258" s="72" t="s">
        <v>1179</v>
      </c>
      <c r="C258" s="77" t="s">
        <v>104</v>
      </c>
      <c r="D258" s="368" t="s">
        <v>521</v>
      </c>
      <c r="E258" s="76" t="s">
        <v>66</v>
      </c>
      <c r="F258" s="520" t="str">
        <f t="shared" si="5"/>
        <v>@</v>
      </c>
      <c r="G258" s="146"/>
      <c r="H258" s="112" t="s">
        <v>251</v>
      </c>
      <c r="I258" s="464"/>
      <c r="J258" s="109" t="s">
        <v>169</v>
      </c>
      <c r="K258" s="109" t="s">
        <v>556</v>
      </c>
      <c r="L258" s="103"/>
      <c r="M258" s="533">
        <v>7050</v>
      </c>
      <c r="N258" s="383">
        <v>8810</v>
      </c>
      <c r="O258" s="386">
        <v>7488.5</v>
      </c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</row>
    <row r="259" spans="1:225" s="3" customFormat="1" ht="29.25" customHeight="1">
      <c r="A259" s="162"/>
      <c r="B259" s="72" t="s">
        <v>1180</v>
      </c>
      <c r="C259" s="77" t="s">
        <v>104</v>
      </c>
      <c r="D259" s="368" t="s">
        <v>964</v>
      </c>
      <c r="E259" s="76" t="s">
        <v>637</v>
      </c>
      <c r="F259" s="520" t="str">
        <f t="shared" si="5"/>
        <v>@</v>
      </c>
      <c r="G259" s="489" t="s">
        <v>739</v>
      </c>
      <c r="H259" s="112" t="s">
        <v>251</v>
      </c>
      <c r="I259" s="464"/>
      <c r="J259" s="109" t="s">
        <v>959</v>
      </c>
      <c r="K259" s="109"/>
      <c r="L259" s="103"/>
      <c r="M259" s="533">
        <v>6390</v>
      </c>
      <c r="N259" s="383">
        <v>7990</v>
      </c>
      <c r="O259" s="386">
        <v>6791.5</v>
      </c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</row>
    <row r="260" spans="1:37" s="52" customFormat="1" ht="23.25" customHeight="1">
      <c r="A260" s="162"/>
      <c r="B260" s="165"/>
      <c r="C260" s="166"/>
      <c r="D260" s="349" t="s">
        <v>312</v>
      </c>
      <c r="E260" s="176"/>
      <c r="F260" s="522"/>
      <c r="G260" s="169"/>
      <c r="H260" s="177"/>
      <c r="I260" s="178"/>
      <c r="J260" s="179"/>
      <c r="K260" s="180"/>
      <c r="L260" s="185"/>
      <c r="M260" s="538"/>
      <c r="N260" s="546"/>
      <c r="O260" s="387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</row>
    <row r="261" spans="2:41" ht="27">
      <c r="B261" s="307" t="s">
        <v>1181</v>
      </c>
      <c r="C261" s="30" t="s">
        <v>106</v>
      </c>
      <c r="D261" s="44" t="s">
        <v>917</v>
      </c>
      <c r="E261" s="24" t="s">
        <v>388</v>
      </c>
      <c r="F261" s="520" t="str">
        <f t="shared" si="5"/>
        <v>@</v>
      </c>
      <c r="G261" s="86"/>
      <c r="H261" s="112" t="s">
        <v>467</v>
      </c>
      <c r="I261" s="151" t="s">
        <v>152</v>
      </c>
      <c r="J261" s="109" t="s">
        <v>468</v>
      </c>
      <c r="K261" s="118"/>
      <c r="L261" s="284"/>
      <c r="M261" s="533">
        <v>5160</v>
      </c>
      <c r="N261" s="383">
        <v>6450</v>
      </c>
      <c r="O261" s="386">
        <v>5482.5</v>
      </c>
      <c r="AL261" s="2"/>
      <c r="AM261" s="2"/>
      <c r="AN261" s="2"/>
      <c r="AO261" s="2"/>
    </row>
    <row r="262" spans="2:41" ht="27">
      <c r="B262" s="307" t="s">
        <v>1182</v>
      </c>
      <c r="C262" s="30" t="s">
        <v>104</v>
      </c>
      <c r="D262" s="44" t="s">
        <v>916</v>
      </c>
      <c r="E262" s="24" t="s">
        <v>760</v>
      </c>
      <c r="F262" s="520" t="str">
        <f t="shared" si="5"/>
        <v>@</v>
      </c>
      <c r="G262" s="86"/>
      <c r="H262" s="112"/>
      <c r="I262" s="465"/>
      <c r="J262" s="109" t="s">
        <v>468</v>
      </c>
      <c r="K262" s="118"/>
      <c r="L262" s="284" t="s">
        <v>12</v>
      </c>
      <c r="M262" s="533">
        <v>13860</v>
      </c>
      <c r="N262" s="383">
        <v>17330</v>
      </c>
      <c r="O262" s="386">
        <v>14730.5</v>
      </c>
      <c r="AL262" s="2"/>
      <c r="AM262" s="2"/>
      <c r="AN262" s="2"/>
      <c r="AO262" s="2"/>
    </row>
    <row r="263" spans="2:41" ht="27">
      <c r="B263" s="307" t="s">
        <v>1183</v>
      </c>
      <c r="C263" s="30" t="s">
        <v>104</v>
      </c>
      <c r="D263" s="44" t="s">
        <v>921</v>
      </c>
      <c r="E263" s="24" t="s">
        <v>760</v>
      </c>
      <c r="F263" s="520" t="str">
        <f t="shared" si="5"/>
        <v>@</v>
      </c>
      <c r="G263" s="86"/>
      <c r="H263" s="112" t="s">
        <v>251</v>
      </c>
      <c r="I263" s="419"/>
      <c r="J263" s="109" t="s">
        <v>158</v>
      </c>
      <c r="K263" s="109"/>
      <c r="L263" s="101"/>
      <c r="M263" s="533">
        <v>7790</v>
      </c>
      <c r="N263" s="383">
        <v>9740</v>
      </c>
      <c r="O263" s="386">
        <v>8279</v>
      </c>
      <c r="AL263" s="2"/>
      <c r="AM263" s="2"/>
      <c r="AN263" s="2"/>
      <c r="AO263" s="2"/>
    </row>
    <row r="264" spans="1:225" s="7" customFormat="1" ht="27">
      <c r="A264" s="162"/>
      <c r="B264" s="18" t="s">
        <v>1184</v>
      </c>
      <c r="C264" s="30" t="s">
        <v>104</v>
      </c>
      <c r="D264" s="44" t="s">
        <v>919</v>
      </c>
      <c r="E264" s="76" t="s">
        <v>744</v>
      </c>
      <c r="F264" s="520" t="str">
        <f t="shared" si="5"/>
        <v>@</v>
      </c>
      <c r="G264" s="219" t="s">
        <v>739</v>
      </c>
      <c r="H264" s="112" t="s">
        <v>104</v>
      </c>
      <c r="I264" s="151"/>
      <c r="J264" s="109" t="s">
        <v>158</v>
      </c>
      <c r="K264" s="289" t="s">
        <v>556</v>
      </c>
      <c r="L264" s="284"/>
      <c r="M264" s="533">
        <v>7790</v>
      </c>
      <c r="N264" s="383">
        <v>9740</v>
      </c>
      <c r="O264" s="386">
        <v>8279</v>
      </c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</row>
    <row r="265" spans="2:225" ht="27">
      <c r="B265" s="18" t="s">
        <v>1185</v>
      </c>
      <c r="C265" s="30" t="s">
        <v>106</v>
      </c>
      <c r="D265" s="44" t="s">
        <v>325</v>
      </c>
      <c r="E265" s="24" t="s">
        <v>328</v>
      </c>
      <c r="F265" s="520" t="str">
        <f t="shared" si="5"/>
        <v>@</v>
      </c>
      <c r="G265" s="86"/>
      <c r="H265" s="112" t="s">
        <v>218</v>
      </c>
      <c r="I265" s="91"/>
      <c r="J265" s="106" t="s">
        <v>170</v>
      </c>
      <c r="K265" s="106"/>
      <c r="L265" s="101"/>
      <c r="M265" s="533">
        <v>5780</v>
      </c>
      <c r="N265" s="383">
        <v>7230</v>
      </c>
      <c r="O265" s="386">
        <v>6145.5</v>
      </c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</row>
    <row r="266" spans="1:225" s="7" customFormat="1" ht="33.75" customHeight="1">
      <c r="A266" s="162"/>
      <c r="B266" s="18" t="s">
        <v>1186</v>
      </c>
      <c r="C266" s="30" t="s">
        <v>106</v>
      </c>
      <c r="D266" s="44" t="s">
        <v>329</v>
      </c>
      <c r="E266" s="24" t="s">
        <v>554</v>
      </c>
      <c r="F266" s="520" t="str">
        <f t="shared" si="5"/>
        <v>@</v>
      </c>
      <c r="G266" s="86"/>
      <c r="H266" s="112" t="s">
        <v>202</v>
      </c>
      <c r="I266" s="94"/>
      <c r="J266" s="109" t="s">
        <v>163</v>
      </c>
      <c r="K266" s="109"/>
      <c r="L266" s="101"/>
      <c r="M266" s="533">
        <v>5780</v>
      </c>
      <c r="N266" s="383">
        <v>7230</v>
      </c>
      <c r="O266" s="386">
        <v>6145.5</v>
      </c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</row>
    <row r="267" spans="1:225" s="7" customFormat="1" ht="33" customHeight="1">
      <c r="A267" s="162"/>
      <c r="B267" s="307" t="s">
        <v>1187</v>
      </c>
      <c r="C267" s="30" t="s">
        <v>106</v>
      </c>
      <c r="D267" s="44" t="s">
        <v>920</v>
      </c>
      <c r="E267" s="24" t="s">
        <v>477</v>
      </c>
      <c r="F267" s="520" t="str">
        <f t="shared" si="5"/>
        <v>@</v>
      </c>
      <c r="G267" s="86"/>
      <c r="H267" s="112" t="s">
        <v>202</v>
      </c>
      <c r="I267" s="298"/>
      <c r="J267" s="109" t="s">
        <v>163</v>
      </c>
      <c r="K267" s="289"/>
      <c r="L267" s="101"/>
      <c r="M267" s="533">
        <v>5780</v>
      </c>
      <c r="N267" s="383">
        <v>7230</v>
      </c>
      <c r="O267" s="386">
        <v>6145.5</v>
      </c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</row>
    <row r="268" spans="1:225" s="7" customFormat="1" ht="30">
      <c r="A268" s="162"/>
      <c r="B268" s="307" t="s">
        <v>1188</v>
      </c>
      <c r="C268" s="30" t="s">
        <v>106</v>
      </c>
      <c r="D268" s="44" t="s">
        <v>447</v>
      </c>
      <c r="E268" s="24" t="s">
        <v>327</v>
      </c>
      <c r="F268" s="520" t="str">
        <f t="shared" si="5"/>
        <v>@</v>
      </c>
      <c r="G268" s="86"/>
      <c r="H268" s="112" t="s">
        <v>219</v>
      </c>
      <c r="I268" s="91"/>
      <c r="J268" s="106" t="s">
        <v>158</v>
      </c>
      <c r="K268" s="106"/>
      <c r="L268" s="101"/>
      <c r="M268" s="533">
        <v>7010</v>
      </c>
      <c r="N268" s="383">
        <v>8760</v>
      </c>
      <c r="O268" s="386">
        <v>7446</v>
      </c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</row>
    <row r="269" spans="1:225" s="7" customFormat="1" ht="25.5" customHeight="1">
      <c r="A269" s="162"/>
      <c r="B269" s="18" t="s">
        <v>1031</v>
      </c>
      <c r="C269" s="30" t="s">
        <v>151</v>
      </c>
      <c r="D269" s="44" t="s">
        <v>523</v>
      </c>
      <c r="E269" s="24" t="s">
        <v>676</v>
      </c>
      <c r="F269" s="520" t="str">
        <f t="shared" si="5"/>
        <v>@</v>
      </c>
      <c r="G269" s="86"/>
      <c r="H269" s="112" t="s">
        <v>252</v>
      </c>
      <c r="I269" s="94"/>
      <c r="J269" s="109" t="s">
        <v>171</v>
      </c>
      <c r="K269" s="109" t="s">
        <v>556</v>
      </c>
      <c r="L269" s="101"/>
      <c r="M269" s="533">
        <v>11390</v>
      </c>
      <c r="N269" s="383">
        <v>14230</v>
      </c>
      <c r="O269" s="386">
        <v>12095</v>
      </c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</row>
    <row r="270" spans="1:225" s="7" customFormat="1" ht="25.5" customHeight="1">
      <c r="A270" s="162"/>
      <c r="B270" s="307" t="s">
        <v>1441</v>
      </c>
      <c r="C270" s="30" t="s">
        <v>113</v>
      </c>
      <c r="D270" s="44" t="s">
        <v>1443</v>
      </c>
      <c r="E270" s="24" t="s">
        <v>676</v>
      </c>
      <c r="F270" s="520" t="str">
        <f>HYPERLINK("http://www.bosal-autoflex.ru/instructions1/"&amp;LEFT(B270,4)&amp;MID(B270,6,4)&amp;".pdf","@")</f>
        <v>@</v>
      </c>
      <c r="G270" s="219" t="s">
        <v>1431</v>
      </c>
      <c r="H270" s="112"/>
      <c r="I270" s="94"/>
      <c r="J270" s="109" t="s">
        <v>171</v>
      </c>
      <c r="K270" s="109" t="s">
        <v>556</v>
      </c>
      <c r="L270" s="101"/>
      <c r="M270" s="533">
        <v>7420</v>
      </c>
      <c r="N270" s="383">
        <v>9270</v>
      </c>
      <c r="O270" s="386">
        <v>7879</v>
      </c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</row>
    <row r="271" spans="1:225" s="7" customFormat="1" ht="21.75" customHeight="1">
      <c r="A271" s="162"/>
      <c r="B271" s="72" t="s">
        <v>1189</v>
      </c>
      <c r="C271" s="30" t="s">
        <v>106</v>
      </c>
      <c r="D271" s="44" t="s">
        <v>918</v>
      </c>
      <c r="E271" s="76" t="s">
        <v>607</v>
      </c>
      <c r="F271" s="520" t="str">
        <f t="shared" si="5"/>
        <v>@</v>
      </c>
      <c r="G271" s="86"/>
      <c r="H271" s="112" t="s">
        <v>609</v>
      </c>
      <c r="I271" s="151" t="s">
        <v>484</v>
      </c>
      <c r="J271" s="109" t="s">
        <v>608</v>
      </c>
      <c r="K271" s="289" t="s">
        <v>556</v>
      </c>
      <c r="L271" s="284"/>
      <c r="M271" s="533">
        <v>7770</v>
      </c>
      <c r="N271" s="383">
        <v>9710</v>
      </c>
      <c r="O271" s="386">
        <v>8253.5</v>
      </c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</row>
    <row r="272" spans="1:225" s="7" customFormat="1" ht="33.75" customHeight="1">
      <c r="A272" s="162"/>
      <c r="B272" s="307" t="s">
        <v>1190</v>
      </c>
      <c r="C272" s="30" t="s">
        <v>106</v>
      </c>
      <c r="D272" s="350" t="s">
        <v>315</v>
      </c>
      <c r="E272" s="24" t="s">
        <v>67</v>
      </c>
      <c r="F272" s="520" t="str">
        <f t="shared" si="5"/>
        <v>@</v>
      </c>
      <c r="G272" s="86"/>
      <c r="H272" s="112" t="s">
        <v>241</v>
      </c>
      <c r="I272" s="151" t="s">
        <v>152</v>
      </c>
      <c r="J272" s="106" t="s">
        <v>549</v>
      </c>
      <c r="K272" s="118"/>
      <c r="L272" s="101"/>
      <c r="M272" s="533">
        <v>6270</v>
      </c>
      <c r="N272" s="383">
        <v>7840</v>
      </c>
      <c r="O272" s="386">
        <v>6664</v>
      </c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</row>
    <row r="273" spans="1:225" s="7" customFormat="1" ht="21.75" customHeight="1">
      <c r="A273" s="162"/>
      <c r="B273" s="307" t="s">
        <v>1191</v>
      </c>
      <c r="C273" s="30" t="s">
        <v>104</v>
      </c>
      <c r="D273" s="350" t="s">
        <v>602</v>
      </c>
      <c r="E273" s="24" t="s">
        <v>922</v>
      </c>
      <c r="F273" s="520" t="str">
        <f t="shared" si="5"/>
        <v>@</v>
      </c>
      <c r="G273" s="86"/>
      <c r="H273" s="112" t="s">
        <v>251</v>
      </c>
      <c r="I273" s="151"/>
      <c r="J273" s="106" t="s">
        <v>257</v>
      </c>
      <c r="K273" s="106"/>
      <c r="L273" s="101"/>
      <c r="M273" s="533">
        <v>7270</v>
      </c>
      <c r="N273" s="383">
        <v>9090</v>
      </c>
      <c r="O273" s="386">
        <v>7726.5</v>
      </c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</row>
    <row r="274" spans="1:225" s="7" customFormat="1" ht="21.75" customHeight="1">
      <c r="A274" s="162"/>
      <c r="B274" s="72" t="s">
        <v>1192</v>
      </c>
      <c r="C274" s="73" t="s">
        <v>106</v>
      </c>
      <c r="D274" s="368" t="s">
        <v>314</v>
      </c>
      <c r="E274" s="76" t="s">
        <v>313</v>
      </c>
      <c r="F274" s="520" t="str">
        <f t="shared" si="5"/>
        <v>@</v>
      </c>
      <c r="G274" s="86"/>
      <c r="H274" s="112" t="s">
        <v>187</v>
      </c>
      <c r="I274" s="420"/>
      <c r="J274" s="109" t="s">
        <v>167</v>
      </c>
      <c r="K274" s="109"/>
      <c r="L274" s="103"/>
      <c r="M274" s="533">
        <v>5710</v>
      </c>
      <c r="N274" s="383">
        <v>7140</v>
      </c>
      <c r="O274" s="386">
        <v>6069</v>
      </c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</row>
    <row r="275" spans="1:225" s="7" customFormat="1" ht="32.25" customHeight="1">
      <c r="A275" s="162"/>
      <c r="B275" s="307" t="s">
        <v>1193</v>
      </c>
      <c r="C275" s="30" t="s">
        <v>104</v>
      </c>
      <c r="D275" s="350" t="s">
        <v>449</v>
      </c>
      <c r="E275" s="24" t="s">
        <v>326</v>
      </c>
      <c r="F275" s="520" t="str">
        <f t="shared" si="5"/>
        <v>@</v>
      </c>
      <c r="G275" s="86"/>
      <c r="H275" s="112" t="s">
        <v>251</v>
      </c>
      <c r="I275" s="419"/>
      <c r="J275" s="106" t="s">
        <v>169</v>
      </c>
      <c r="K275" s="106"/>
      <c r="L275" s="101"/>
      <c r="M275" s="533">
        <v>7210</v>
      </c>
      <c r="N275" s="383">
        <v>9010</v>
      </c>
      <c r="O275" s="386">
        <v>7658.5</v>
      </c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</row>
    <row r="276" spans="1:225" s="7" customFormat="1" ht="29.25" customHeight="1">
      <c r="A276" s="162"/>
      <c r="B276" s="307" t="s">
        <v>1194</v>
      </c>
      <c r="C276" s="30" t="s">
        <v>106</v>
      </c>
      <c r="D276" s="44" t="s">
        <v>47</v>
      </c>
      <c r="E276" s="24" t="s">
        <v>147</v>
      </c>
      <c r="F276" s="520" t="str">
        <f t="shared" si="5"/>
        <v>@</v>
      </c>
      <c r="G276" s="86"/>
      <c r="H276" s="112" t="s">
        <v>199</v>
      </c>
      <c r="I276" s="420"/>
      <c r="J276" s="109" t="s">
        <v>158</v>
      </c>
      <c r="K276" s="118"/>
      <c r="L276" s="101"/>
      <c r="M276" s="533">
        <v>5190</v>
      </c>
      <c r="N276" s="383">
        <v>6490</v>
      </c>
      <c r="O276" s="386">
        <v>5516.5</v>
      </c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</row>
    <row r="277" spans="1:225" s="7" customFormat="1" ht="30.75" customHeight="1">
      <c r="A277" s="162"/>
      <c r="B277" s="307" t="s">
        <v>1195</v>
      </c>
      <c r="C277" s="30" t="s">
        <v>106</v>
      </c>
      <c r="D277" s="44" t="s">
        <v>47</v>
      </c>
      <c r="E277" s="24" t="s">
        <v>35</v>
      </c>
      <c r="F277" s="520" t="str">
        <f t="shared" si="5"/>
        <v>@</v>
      </c>
      <c r="G277" s="86"/>
      <c r="H277" s="112" t="s">
        <v>54</v>
      </c>
      <c r="I277" s="420"/>
      <c r="J277" s="109" t="s">
        <v>158</v>
      </c>
      <c r="K277" s="118"/>
      <c r="L277" s="284" t="s">
        <v>175</v>
      </c>
      <c r="M277" s="533">
        <v>13700</v>
      </c>
      <c r="N277" s="383">
        <v>17130</v>
      </c>
      <c r="O277" s="386">
        <v>14560.5</v>
      </c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</row>
    <row r="278" spans="1:37" s="52" customFormat="1" ht="27">
      <c r="A278" s="162"/>
      <c r="B278" s="165"/>
      <c r="C278" s="166"/>
      <c r="D278" s="349" t="s">
        <v>330</v>
      </c>
      <c r="E278" s="176"/>
      <c r="F278" s="522"/>
      <c r="G278" s="169"/>
      <c r="H278" s="177"/>
      <c r="I278" s="178"/>
      <c r="J278" s="179"/>
      <c r="K278" s="180"/>
      <c r="L278" s="185"/>
      <c r="M278" s="538"/>
      <c r="N278" s="546"/>
      <c r="O278" s="387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</row>
    <row r="279" spans="1:225" s="16" customFormat="1" ht="23.25" customHeight="1">
      <c r="A279" s="162"/>
      <c r="B279" s="307" t="s">
        <v>1196</v>
      </c>
      <c r="C279" s="30" t="s">
        <v>106</v>
      </c>
      <c r="D279" s="350" t="s">
        <v>332</v>
      </c>
      <c r="E279" s="45" t="s">
        <v>500</v>
      </c>
      <c r="F279" s="520" t="str">
        <f t="shared" si="5"/>
        <v>@</v>
      </c>
      <c r="G279" s="78"/>
      <c r="H279" s="110" t="s">
        <v>189</v>
      </c>
      <c r="I279" s="151" t="s">
        <v>152</v>
      </c>
      <c r="J279" s="106" t="s">
        <v>155</v>
      </c>
      <c r="K279" s="106"/>
      <c r="L279" s="118"/>
      <c r="M279" s="533">
        <v>5790</v>
      </c>
      <c r="N279" s="383">
        <v>7240</v>
      </c>
      <c r="O279" s="386">
        <v>6154</v>
      </c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</row>
    <row r="280" spans="1:225" s="15" customFormat="1" ht="22.5" customHeight="1">
      <c r="A280" s="162"/>
      <c r="B280" s="18" t="s">
        <v>1197</v>
      </c>
      <c r="C280" s="30" t="s">
        <v>106</v>
      </c>
      <c r="D280" s="373" t="s">
        <v>336</v>
      </c>
      <c r="E280" s="45" t="s">
        <v>117</v>
      </c>
      <c r="F280" s="520" t="str">
        <f t="shared" si="5"/>
        <v>@</v>
      </c>
      <c r="G280" s="78"/>
      <c r="H280" s="110" t="s">
        <v>224</v>
      </c>
      <c r="I280" s="90" t="s">
        <v>152</v>
      </c>
      <c r="J280" s="107" t="s">
        <v>245</v>
      </c>
      <c r="K280" s="107"/>
      <c r="L280" s="118"/>
      <c r="M280" s="533">
        <v>5990</v>
      </c>
      <c r="N280" s="383">
        <v>7490</v>
      </c>
      <c r="O280" s="386">
        <v>6366.5</v>
      </c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11"/>
      <c r="HQ280" s="11"/>
    </row>
    <row r="281" spans="1:225" s="3" customFormat="1" ht="22.5" customHeight="1">
      <c r="A281" s="162"/>
      <c r="B281" s="72" t="s">
        <v>1198</v>
      </c>
      <c r="C281" s="77" t="s">
        <v>106</v>
      </c>
      <c r="D281" s="368" t="s">
        <v>924</v>
      </c>
      <c r="E281" s="84" t="s">
        <v>637</v>
      </c>
      <c r="F281" s="520" t="str">
        <f t="shared" si="5"/>
        <v>@</v>
      </c>
      <c r="G281" s="443"/>
      <c r="H281" s="112" t="s">
        <v>649</v>
      </c>
      <c r="I281" s="90"/>
      <c r="J281" s="397" t="s">
        <v>673</v>
      </c>
      <c r="K281" s="289"/>
      <c r="L281" s="105"/>
      <c r="M281" s="533">
        <v>5990</v>
      </c>
      <c r="N281" s="383">
        <v>7490</v>
      </c>
      <c r="O281" s="386">
        <v>6366.5</v>
      </c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  <c r="HK281" s="11"/>
      <c r="HL281" s="11"/>
      <c r="HM281" s="11"/>
      <c r="HN281" s="11"/>
      <c r="HO281" s="11"/>
      <c r="HP281" s="11"/>
      <c r="HQ281" s="11"/>
    </row>
    <row r="282" spans="2:41" ht="22.5" customHeight="1">
      <c r="B282" s="307" t="s">
        <v>1199</v>
      </c>
      <c r="C282" s="77" t="s">
        <v>106</v>
      </c>
      <c r="D282" s="350" t="s">
        <v>566</v>
      </c>
      <c r="E282" s="24" t="s">
        <v>558</v>
      </c>
      <c r="F282" s="520" t="str">
        <f t="shared" si="5"/>
        <v>@</v>
      </c>
      <c r="G282" s="86"/>
      <c r="H282" s="112" t="s">
        <v>177</v>
      </c>
      <c r="I282" s="90" t="s">
        <v>152</v>
      </c>
      <c r="J282" s="98" t="s">
        <v>245</v>
      </c>
      <c r="K282" s="115"/>
      <c r="L282" s="105"/>
      <c r="M282" s="533">
        <v>5800</v>
      </c>
      <c r="N282" s="383">
        <v>7250</v>
      </c>
      <c r="O282" s="386">
        <v>6162.5</v>
      </c>
      <c r="AL282" s="2"/>
      <c r="AM282" s="2"/>
      <c r="AN282" s="2"/>
      <c r="AO282" s="2"/>
    </row>
    <row r="283" spans="1:225" s="9" customFormat="1" ht="22.5" customHeight="1">
      <c r="A283" s="162"/>
      <c r="B283" s="18" t="s">
        <v>1200</v>
      </c>
      <c r="C283" s="77" t="s">
        <v>106</v>
      </c>
      <c r="D283" s="350" t="s">
        <v>654</v>
      </c>
      <c r="E283" s="24" t="s">
        <v>637</v>
      </c>
      <c r="F283" s="520" t="str">
        <f t="shared" si="5"/>
        <v>@</v>
      </c>
      <c r="G283" s="443"/>
      <c r="H283" s="112" t="s">
        <v>655</v>
      </c>
      <c r="I283" s="90" t="s">
        <v>152</v>
      </c>
      <c r="J283" s="98" t="s">
        <v>245</v>
      </c>
      <c r="K283" s="115" t="s">
        <v>556</v>
      </c>
      <c r="L283" s="105"/>
      <c r="M283" s="533">
        <v>5800</v>
      </c>
      <c r="N283" s="383">
        <v>7250</v>
      </c>
      <c r="O283" s="386">
        <v>6162.5</v>
      </c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</row>
    <row r="284" spans="1:225" s="3" customFormat="1" ht="23.25" customHeight="1">
      <c r="A284" s="162"/>
      <c r="B284" s="18" t="s">
        <v>1201</v>
      </c>
      <c r="C284" s="30" t="s">
        <v>106</v>
      </c>
      <c r="D284" s="350" t="s">
        <v>335</v>
      </c>
      <c r="E284" s="45" t="s">
        <v>373</v>
      </c>
      <c r="F284" s="520" t="str">
        <f t="shared" si="5"/>
        <v>@</v>
      </c>
      <c r="G284" s="78"/>
      <c r="H284" s="110" t="s">
        <v>223</v>
      </c>
      <c r="I284" s="95"/>
      <c r="J284" s="106" t="s">
        <v>164</v>
      </c>
      <c r="K284" s="99"/>
      <c r="L284" s="104"/>
      <c r="M284" s="533">
        <v>6490</v>
      </c>
      <c r="N284" s="383">
        <v>8110</v>
      </c>
      <c r="O284" s="386">
        <v>6893.5</v>
      </c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</row>
    <row r="285" spans="1:225" s="3" customFormat="1" ht="22.5" customHeight="1">
      <c r="A285" s="162"/>
      <c r="B285" s="72" t="s">
        <v>1202</v>
      </c>
      <c r="C285" s="77" t="s">
        <v>106</v>
      </c>
      <c r="D285" s="350" t="s">
        <v>335</v>
      </c>
      <c r="E285" s="84" t="s">
        <v>33</v>
      </c>
      <c r="F285" s="520" t="str">
        <f t="shared" si="5"/>
        <v>@</v>
      </c>
      <c r="G285" s="86"/>
      <c r="H285" s="112" t="s">
        <v>598</v>
      </c>
      <c r="I285" s="90" t="s">
        <v>152</v>
      </c>
      <c r="J285" s="98" t="s">
        <v>158</v>
      </c>
      <c r="K285" s="466"/>
      <c r="L285" s="105"/>
      <c r="M285" s="533">
        <v>6490</v>
      </c>
      <c r="N285" s="383">
        <v>8110</v>
      </c>
      <c r="O285" s="386">
        <v>6893.5</v>
      </c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</row>
    <row r="286" spans="1:225" s="3" customFormat="1" ht="22.5" customHeight="1">
      <c r="A286" s="162"/>
      <c r="B286" s="72" t="s">
        <v>1203</v>
      </c>
      <c r="C286" s="77" t="s">
        <v>104</v>
      </c>
      <c r="D286" s="368" t="s">
        <v>458</v>
      </c>
      <c r="E286" s="84" t="s">
        <v>109</v>
      </c>
      <c r="F286" s="520" t="str">
        <f t="shared" si="5"/>
        <v>@</v>
      </c>
      <c r="G286" s="78"/>
      <c r="H286" s="112" t="s">
        <v>251</v>
      </c>
      <c r="I286" s="424"/>
      <c r="J286" s="98" t="s">
        <v>169</v>
      </c>
      <c r="K286" s="466"/>
      <c r="L286" s="105"/>
      <c r="M286" s="533">
        <v>7080</v>
      </c>
      <c r="N286" s="383">
        <v>8850</v>
      </c>
      <c r="O286" s="386">
        <v>7522.5</v>
      </c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</row>
    <row r="287" spans="1:225" s="3" customFormat="1" ht="25.5" customHeight="1">
      <c r="A287" s="162"/>
      <c r="B287" s="18" t="s">
        <v>1204</v>
      </c>
      <c r="C287" s="30" t="s">
        <v>106</v>
      </c>
      <c r="D287" s="350" t="s">
        <v>18</v>
      </c>
      <c r="E287" s="45" t="s">
        <v>117</v>
      </c>
      <c r="F287" s="520" t="str">
        <f t="shared" si="5"/>
        <v>@</v>
      </c>
      <c r="G287" s="78"/>
      <c r="H287" s="110" t="s">
        <v>225</v>
      </c>
      <c r="I287" s="90" t="s">
        <v>152</v>
      </c>
      <c r="J287" s="106" t="s">
        <v>156</v>
      </c>
      <c r="K287" s="106"/>
      <c r="L287" s="118"/>
      <c r="M287" s="533">
        <v>6070</v>
      </c>
      <c r="N287" s="383">
        <v>7590</v>
      </c>
      <c r="O287" s="386">
        <v>6451.5</v>
      </c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</row>
    <row r="288" spans="1:225" s="3" customFormat="1" ht="22.5" customHeight="1">
      <c r="A288" s="162"/>
      <c r="B288" s="72" t="s">
        <v>1205</v>
      </c>
      <c r="C288" s="77" t="s">
        <v>106</v>
      </c>
      <c r="D288" s="350" t="s">
        <v>386</v>
      </c>
      <c r="E288" s="84" t="s">
        <v>387</v>
      </c>
      <c r="F288" s="520" t="str">
        <f t="shared" si="5"/>
        <v>@</v>
      </c>
      <c r="G288" s="86"/>
      <c r="H288" s="112" t="s">
        <v>220</v>
      </c>
      <c r="I288" s="90"/>
      <c r="J288" s="109" t="s">
        <v>256</v>
      </c>
      <c r="K288" s="120"/>
      <c r="L288" s="105"/>
      <c r="M288" s="533">
        <v>7170</v>
      </c>
      <c r="N288" s="383">
        <v>8960</v>
      </c>
      <c r="O288" s="386">
        <v>7616</v>
      </c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</row>
    <row r="289" spans="1:225" s="3" customFormat="1" ht="23.25" customHeight="1">
      <c r="A289" s="162"/>
      <c r="B289" s="307" t="s">
        <v>1206</v>
      </c>
      <c r="C289" s="30" t="s">
        <v>106</v>
      </c>
      <c r="D289" s="350" t="s">
        <v>1392</v>
      </c>
      <c r="E289" s="45" t="s">
        <v>1391</v>
      </c>
      <c r="F289" s="520" t="str">
        <f t="shared" si="5"/>
        <v>@</v>
      </c>
      <c r="G289" s="78"/>
      <c r="H289" s="110" t="s">
        <v>222</v>
      </c>
      <c r="I289" s="151" t="s">
        <v>152</v>
      </c>
      <c r="J289" s="106" t="s">
        <v>158</v>
      </c>
      <c r="K289" s="106"/>
      <c r="L289" s="118"/>
      <c r="M289" s="533">
        <v>4100</v>
      </c>
      <c r="N289" s="383">
        <v>5130</v>
      </c>
      <c r="O289" s="386">
        <v>4360.5</v>
      </c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</row>
    <row r="290" spans="1:225" s="3" customFormat="1" ht="23.25" customHeight="1">
      <c r="A290" s="162"/>
      <c r="B290" s="307" t="s">
        <v>1390</v>
      </c>
      <c r="C290" s="30" t="s">
        <v>106</v>
      </c>
      <c r="D290" s="350" t="s">
        <v>1394</v>
      </c>
      <c r="E290" s="45" t="s">
        <v>744</v>
      </c>
      <c r="F290" s="520" t="str">
        <f>HYPERLINK("http://www.bosal-autoflex.ru/instructions1/"&amp;LEFT(B290,4)&amp;MID(B290,6,4)&amp;".pdf","@")</f>
        <v>@</v>
      </c>
      <c r="G290" s="396" t="s">
        <v>739</v>
      </c>
      <c r="H290" s="110" t="s">
        <v>630</v>
      </c>
      <c r="I290" s="151" t="s">
        <v>152</v>
      </c>
      <c r="J290" s="106" t="s">
        <v>751</v>
      </c>
      <c r="K290" s="106" t="s">
        <v>556</v>
      </c>
      <c r="L290" s="118"/>
      <c r="M290" s="533">
        <v>5590</v>
      </c>
      <c r="N290" s="383">
        <v>7550</v>
      </c>
      <c r="O290" s="386">
        <v>6417</v>
      </c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</row>
    <row r="291" spans="1:225" s="3" customFormat="1" ht="22.5" customHeight="1">
      <c r="A291" s="162"/>
      <c r="B291" s="439" t="s">
        <v>1207</v>
      </c>
      <c r="C291" s="439" t="s">
        <v>106</v>
      </c>
      <c r="D291" s="350" t="s">
        <v>331</v>
      </c>
      <c r="E291" s="24" t="s">
        <v>437</v>
      </c>
      <c r="F291" s="520" t="str">
        <f t="shared" si="5"/>
        <v>@</v>
      </c>
      <c r="G291" s="87"/>
      <c r="H291" s="110" t="s">
        <v>220</v>
      </c>
      <c r="I291" s="440"/>
      <c r="J291" s="106" t="s">
        <v>256</v>
      </c>
      <c r="K291" s="99"/>
      <c r="L291" s="104"/>
      <c r="M291" s="533">
        <v>6750</v>
      </c>
      <c r="N291" s="383">
        <v>8440</v>
      </c>
      <c r="O291" s="386">
        <v>7174</v>
      </c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</row>
    <row r="292" spans="1:225" s="3" customFormat="1" ht="22.5" customHeight="1">
      <c r="A292" s="34"/>
      <c r="B292" s="72" t="s">
        <v>1208</v>
      </c>
      <c r="C292" s="77" t="s">
        <v>123</v>
      </c>
      <c r="D292" s="350" t="s">
        <v>331</v>
      </c>
      <c r="E292" s="24" t="s">
        <v>437</v>
      </c>
      <c r="F292" s="520" t="str">
        <f t="shared" si="5"/>
        <v>@</v>
      </c>
      <c r="G292" s="86"/>
      <c r="H292" s="112" t="s">
        <v>59</v>
      </c>
      <c r="I292" s="90"/>
      <c r="J292" s="109" t="s">
        <v>55</v>
      </c>
      <c r="K292" s="120"/>
      <c r="L292" s="105"/>
      <c r="M292" s="533">
        <v>7430</v>
      </c>
      <c r="N292" s="383">
        <v>9290</v>
      </c>
      <c r="O292" s="386">
        <v>7896.5</v>
      </c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</row>
    <row r="293" spans="1:225" s="3" customFormat="1" ht="22.5" customHeight="1">
      <c r="A293" s="162"/>
      <c r="B293" s="72" t="s">
        <v>1209</v>
      </c>
      <c r="C293" s="77" t="s">
        <v>104</v>
      </c>
      <c r="D293" s="350" t="s">
        <v>557</v>
      </c>
      <c r="E293" s="24" t="s">
        <v>388</v>
      </c>
      <c r="F293" s="520" t="str">
        <f t="shared" si="5"/>
        <v>@</v>
      </c>
      <c r="G293" s="78"/>
      <c r="H293" s="112" t="s">
        <v>251</v>
      </c>
      <c r="I293" s="90"/>
      <c r="J293" s="109" t="s">
        <v>158</v>
      </c>
      <c r="K293" s="289" t="s">
        <v>556</v>
      </c>
      <c r="L293" s="105"/>
      <c r="M293" s="533">
        <v>8440</v>
      </c>
      <c r="N293" s="383">
        <v>10550</v>
      </c>
      <c r="O293" s="386">
        <v>8967.5</v>
      </c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</row>
    <row r="294" spans="1:225" s="3" customFormat="1" ht="22.5" customHeight="1">
      <c r="A294" s="162"/>
      <c r="B294" s="307" t="s">
        <v>1210</v>
      </c>
      <c r="C294" s="30" t="s">
        <v>106</v>
      </c>
      <c r="D294" s="350" t="s">
        <v>333</v>
      </c>
      <c r="E294" s="45" t="s">
        <v>748</v>
      </c>
      <c r="F294" s="520" t="str">
        <f t="shared" si="5"/>
        <v>@</v>
      </c>
      <c r="G294" s="78"/>
      <c r="H294" s="110" t="s">
        <v>221</v>
      </c>
      <c r="I294" s="90" t="s">
        <v>152</v>
      </c>
      <c r="J294" s="106" t="s">
        <v>158</v>
      </c>
      <c r="K294" s="99"/>
      <c r="L294" s="118"/>
      <c r="M294" s="533">
        <v>5150</v>
      </c>
      <c r="N294" s="383">
        <v>6440</v>
      </c>
      <c r="O294" s="386">
        <v>5474</v>
      </c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</row>
    <row r="295" spans="1:225" s="3" customFormat="1" ht="22.5" customHeight="1">
      <c r="A295" s="162"/>
      <c r="B295" s="307" t="s">
        <v>1393</v>
      </c>
      <c r="C295" s="30" t="s">
        <v>106</v>
      </c>
      <c r="D295" s="350" t="s">
        <v>1395</v>
      </c>
      <c r="E295" s="45" t="s">
        <v>744</v>
      </c>
      <c r="F295" s="520" t="str">
        <f t="shared" si="5"/>
        <v>@</v>
      </c>
      <c r="G295" s="396" t="s">
        <v>739</v>
      </c>
      <c r="H295" s="110" t="s">
        <v>685</v>
      </c>
      <c r="I295" s="90" t="s">
        <v>152</v>
      </c>
      <c r="J295" s="106" t="s">
        <v>159</v>
      </c>
      <c r="K295" s="99"/>
      <c r="L295" s="118"/>
      <c r="M295" s="533">
        <v>4960</v>
      </c>
      <c r="N295" s="383">
        <v>6690</v>
      </c>
      <c r="O295" s="386">
        <v>5686</v>
      </c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</row>
    <row r="296" spans="1:225" s="3" customFormat="1" ht="30" customHeight="1">
      <c r="A296" s="162"/>
      <c r="B296" s="307" t="s">
        <v>1211</v>
      </c>
      <c r="C296" s="30" t="s">
        <v>106</v>
      </c>
      <c r="D296" s="350" t="s">
        <v>761</v>
      </c>
      <c r="E296" s="45" t="s">
        <v>825</v>
      </c>
      <c r="F296" s="520" t="str">
        <f t="shared" si="5"/>
        <v>@</v>
      </c>
      <c r="G296" s="78"/>
      <c r="H296" s="110" t="s">
        <v>1420</v>
      </c>
      <c r="I296" s="90" t="s">
        <v>152</v>
      </c>
      <c r="J296" s="109" t="s">
        <v>156</v>
      </c>
      <c r="K296" s="120" t="s">
        <v>1354</v>
      </c>
      <c r="L296" s="104"/>
      <c r="M296" s="533">
        <v>7060</v>
      </c>
      <c r="N296" s="383">
        <v>8830</v>
      </c>
      <c r="O296" s="386">
        <v>7505.5</v>
      </c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</row>
    <row r="297" spans="1:225" s="3" customFormat="1" ht="27">
      <c r="A297" s="162"/>
      <c r="B297" s="72" t="s">
        <v>1212</v>
      </c>
      <c r="C297" s="77" t="s">
        <v>106</v>
      </c>
      <c r="D297" s="368" t="s">
        <v>822</v>
      </c>
      <c r="E297" s="84" t="s">
        <v>744</v>
      </c>
      <c r="F297" s="520" t="str">
        <f t="shared" si="5"/>
        <v>@</v>
      </c>
      <c r="G297" s="219" t="s">
        <v>739</v>
      </c>
      <c r="H297" s="112" t="s">
        <v>236</v>
      </c>
      <c r="I297" s="90" t="s">
        <v>152</v>
      </c>
      <c r="J297" s="109" t="s">
        <v>158</v>
      </c>
      <c r="K297" s="289"/>
      <c r="L297" s="105"/>
      <c r="M297" s="533">
        <v>5270</v>
      </c>
      <c r="N297" s="383">
        <v>6590</v>
      </c>
      <c r="O297" s="386">
        <v>5601.5</v>
      </c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</row>
    <row r="298" spans="1:225" s="3" customFormat="1" ht="22.5" customHeight="1">
      <c r="A298" s="162"/>
      <c r="B298" s="72" t="s">
        <v>1213</v>
      </c>
      <c r="C298" s="77" t="s">
        <v>106</v>
      </c>
      <c r="D298" s="368" t="s">
        <v>337</v>
      </c>
      <c r="E298" s="84" t="s">
        <v>253</v>
      </c>
      <c r="F298" s="520" t="str">
        <f t="shared" si="5"/>
        <v>@</v>
      </c>
      <c r="G298" s="78"/>
      <c r="H298" s="112" t="s">
        <v>254</v>
      </c>
      <c r="I298" s="90" t="s">
        <v>152</v>
      </c>
      <c r="J298" s="109" t="s">
        <v>156</v>
      </c>
      <c r="K298" s="120"/>
      <c r="L298" s="105"/>
      <c r="M298" s="533">
        <v>5780</v>
      </c>
      <c r="N298" s="383">
        <v>7230</v>
      </c>
      <c r="O298" s="386">
        <v>6145.5</v>
      </c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</row>
    <row r="299" spans="1:225" s="3" customFormat="1" ht="21" customHeight="1">
      <c r="A299" s="162"/>
      <c r="B299" s="307" t="s">
        <v>1214</v>
      </c>
      <c r="C299" s="30" t="s">
        <v>106</v>
      </c>
      <c r="D299" s="350" t="s">
        <v>926</v>
      </c>
      <c r="E299" s="45" t="s">
        <v>334</v>
      </c>
      <c r="F299" s="520" t="str">
        <f t="shared" si="5"/>
        <v>@</v>
      </c>
      <c r="G299" s="78"/>
      <c r="H299" s="110" t="s">
        <v>197</v>
      </c>
      <c r="I299" s="90" t="s">
        <v>152</v>
      </c>
      <c r="J299" s="106" t="s">
        <v>167</v>
      </c>
      <c r="K299" s="106"/>
      <c r="L299" s="118"/>
      <c r="M299" s="533">
        <v>7170</v>
      </c>
      <c r="N299" s="383">
        <v>8960</v>
      </c>
      <c r="O299" s="386">
        <v>7616</v>
      </c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</row>
    <row r="300" spans="1:225" s="3" customFormat="1" ht="24.75" customHeight="1">
      <c r="A300" s="162"/>
      <c r="B300" s="72" t="s">
        <v>1215</v>
      </c>
      <c r="C300" s="77" t="s">
        <v>106</v>
      </c>
      <c r="D300" s="368" t="s">
        <v>925</v>
      </c>
      <c r="E300" s="84" t="s">
        <v>1428</v>
      </c>
      <c r="F300" s="520" t="str">
        <f t="shared" si="5"/>
        <v>@</v>
      </c>
      <c r="G300" s="86"/>
      <c r="H300" s="112" t="s">
        <v>506</v>
      </c>
      <c r="I300" s="90"/>
      <c r="J300" s="109" t="s">
        <v>158</v>
      </c>
      <c r="K300" s="289"/>
      <c r="L300" s="105"/>
      <c r="M300" s="533">
        <v>7270</v>
      </c>
      <c r="N300" s="383">
        <v>9090</v>
      </c>
      <c r="O300" s="386">
        <v>7726.5</v>
      </c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</row>
    <row r="301" spans="1:225" s="3" customFormat="1" ht="24.75" customHeight="1">
      <c r="A301" s="162"/>
      <c r="B301" s="72" t="s">
        <v>1430</v>
      </c>
      <c r="C301" s="77" t="s">
        <v>106</v>
      </c>
      <c r="D301" s="368" t="s">
        <v>1452</v>
      </c>
      <c r="E301" s="84" t="s">
        <v>1429</v>
      </c>
      <c r="F301" s="520" t="str">
        <f>HYPERLINK("http://www.bosal-autoflex.ru/instructions1/"&amp;LEFT(B301,4)&amp;MID(B301,6,4)&amp;".pdf","@")</f>
        <v>@</v>
      </c>
      <c r="G301" s="219" t="s">
        <v>1431</v>
      </c>
      <c r="H301" s="112" t="s">
        <v>1432</v>
      </c>
      <c r="I301" s="90"/>
      <c r="J301" s="109" t="s">
        <v>169</v>
      </c>
      <c r="K301" s="289" t="s">
        <v>556</v>
      </c>
      <c r="L301" s="105"/>
      <c r="M301" s="533">
        <v>6960</v>
      </c>
      <c r="N301" s="383">
        <v>8700</v>
      </c>
      <c r="O301" s="386">
        <v>7395</v>
      </c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</row>
    <row r="302" spans="1:37" s="52" customFormat="1" ht="23.25">
      <c r="A302" s="162"/>
      <c r="B302" s="165"/>
      <c r="C302" s="166"/>
      <c r="D302" s="349" t="s">
        <v>338</v>
      </c>
      <c r="E302" s="176"/>
      <c r="F302" s="523"/>
      <c r="G302" s="169"/>
      <c r="H302" s="177"/>
      <c r="I302" s="178"/>
      <c r="J302" s="179"/>
      <c r="K302" s="180"/>
      <c r="L302" s="185"/>
      <c r="M302" s="538"/>
      <c r="N302" s="546"/>
      <c r="O302" s="387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</row>
    <row r="303" spans="2:225" ht="18.75" customHeight="1">
      <c r="B303" s="307" t="s">
        <v>1216</v>
      </c>
      <c r="C303" s="30" t="s">
        <v>106</v>
      </c>
      <c r="D303" s="350" t="s">
        <v>524</v>
      </c>
      <c r="E303" s="24" t="s">
        <v>142</v>
      </c>
      <c r="F303" s="520" t="str">
        <f aca="true" t="shared" si="6" ref="F303:F353">HYPERLINK("http://www.bosal-autoflex.ru/instructions1/"&amp;LEFT(B303,4)&amp;MID(B303,6,4)&amp;".pdf","@")</f>
        <v>@</v>
      </c>
      <c r="G303" s="78"/>
      <c r="H303" s="112" t="s">
        <v>220</v>
      </c>
      <c r="I303" s="96"/>
      <c r="J303" s="109" t="s">
        <v>171</v>
      </c>
      <c r="K303" s="109" t="s">
        <v>556</v>
      </c>
      <c r="L303" s="105"/>
      <c r="M303" s="533">
        <v>6460</v>
      </c>
      <c r="N303" s="383">
        <v>8080</v>
      </c>
      <c r="O303" s="386">
        <v>6868</v>
      </c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</row>
    <row r="304" spans="2:225" ht="21.75" customHeight="1">
      <c r="B304" s="307" t="s">
        <v>1217</v>
      </c>
      <c r="C304" s="30" t="s">
        <v>106</v>
      </c>
      <c r="D304" s="350" t="s">
        <v>525</v>
      </c>
      <c r="E304" s="24" t="s">
        <v>501</v>
      </c>
      <c r="F304" s="520" t="str">
        <f t="shared" si="6"/>
        <v>@</v>
      </c>
      <c r="G304" s="78"/>
      <c r="H304" s="112" t="s">
        <v>196</v>
      </c>
      <c r="I304" s="96"/>
      <c r="J304" s="109" t="s">
        <v>172</v>
      </c>
      <c r="K304" s="109" t="s">
        <v>556</v>
      </c>
      <c r="L304" s="105"/>
      <c r="M304" s="533">
        <v>5490</v>
      </c>
      <c r="N304" s="383">
        <v>6860</v>
      </c>
      <c r="O304" s="386">
        <v>5831</v>
      </c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</row>
    <row r="305" spans="2:225" ht="27" customHeight="1">
      <c r="B305" s="307" t="s">
        <v>1218</v>
      </c>
      <c r="C305" s="30" t="s">
        <v>106</v>
      </c>
      <c r="D305" s="350" t="s">
        <v>526</v>
      </c>
      <c r="E305" s="76" t="s">
        <v>125</v>
      </c>
      <c r="F305" s="520" t="str">
        <f t="shared" si="6"/>
        <v>@</v>
      </c>
      <c r="G305" s="78"/>
      <c r="H305" s="112" t="s">
        <v>193</v>
      </c>
      <c r="I305" s="96"/>
      <c r="J305" s="109" t="s">
        <v>249</v>
      </c>
      <c r="K305" s="109" t="s">
        <v>556</v>
      </c>
      <c r="L305" s="105"/>
      <c r="M305" s="533">
        <v>6130</v>
      </c>
      <c r="N305" s="383">
        <v>7660</v>
      </c>
      <c r="O305" s="386">
        <v>6511</v>
      </c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</row>
    <row r="306" spans="2:225" ht="24.75" customHeight="1">
      <c r="B306" s="307" t="s">
        <v>1219</v>
      </c>
      <c r="C306" s="30" t="s">
        <v>106</v>
      </c>
      <c r="D306" s="350" t="s">
        <v>530</v>
      </c>
      <c r="E306" s="76" t="s">
        <v>10</v>
      </c>
      <c r="F306" s="520" t="str">
        <f t="shared" si="6"/>
        <v>@</v>
      </c>
      <c r="G306" s="78"/>
      <c r="H306" s="112" t="s">
        <v>213</v>
      </c>
      <c r="I306" s="151" t="s">
        <v>152</v>
      </c>
      <c r="J306" s="109" t="s">
        <v>242</v>
      </c>
      <c r="K306" s="109" t="s">
        <v>652</v>
      </c>
      <c r="L306" s="105"/>
      <c r="M306" s="533">
        <v>5290</v>
      </c>
      <c r="N306" s="383">
        <v>6610</v>
      </c>
      <c r="O306" s="386">
        <v>5618.5</v>
      </c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</row>
    <row r="307" spans="2:225" ht="27.75" customHeight="1">
      <c r="B307" s="307" t="s">
        <v>700</v>
      </c>
      <c r="C307" s="30" t="s">
        <v>106</v>
      </c>
      <c r="D307" s="350" t="s">
        <v>701</v>
      </c>
      <c r="E307" s="76" t="s">
        <v>10</v>
      </c>
      <c r="F307" s="520" t="str">
        <f>HYPERLINK("http://www.catalogue.bosal.com/pdf/pdf_mi/037051.pdf","@")</f>
        <v>@</v>
      </c>
      <c r="G307" s="399"/>
      <c r="H307" s="112"/>
      <c r="I307" s="151" t="s">
        <v>152</v>
      </c>
      <c r="J307" s="109" t="s">
        <v>158</v>
      </c>
      <c r="K307" s="109" t="s">
        <v>933</v>
      </c>
      <c r="L307" s="105"/>
      <c r="M307" s="533">
        <v>6900</v>
      </c>
      <c r="N307" s="383">
        <v>8900</v>
      </c>
      <c r="O307" s="386">
        <v>7565</v>
      </c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</row>
    <row r="308" spans="2:225" ht="36" customHeight="1">
      <c r="B308" s="307" t="s">
        <v>1220</v>
      </c>
      <c r="C308" s="30" t="s">
        <v>106</v>
      </c>
      <c r="D308" s="350" t="s">
        <v>1473</v>
      </c>
      <c r="E308" s="76" t="s">
        <v>662</v>
      </c>
      <c r="F308" s="520" t="str">
        <f t="shared" si="6"/>
        <v>@</v>
      </c>
      <c r="G308" s="443"/>
      <c r="H308" s="112" t="s">
        <v>663</v>
      </c>
      <c r="I308" s="151"/>
      <c r="J308" s="109" t="s">
        <v>161</v>
      </c>
      <c r="K308" s="109" t="s">
        <v>652</v>
      </c>
      <c r="L308" s="105"/>
      <c r="M308" s="533">
        <v>5560</v>
      </c>
      <c r="N308" s="383">
        <v>6950</v>
      </c>
      <c r="O308" s="386">
        <v>5907.5</v>
      </c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</row>
    <row r="309" spans="2:225" ht="21" customHeight="1">
      <c r="B309" s="256" t="s">
        <v>1221</v>
      </c>
      <c r="C309" s="256" t="s">
        <v>46</v>
      </c>
      <c r="D309" s="374" t="s">
        <v>930</v>
      </c>
      <c r="E309" s="238" t="s">
        <v>476</v>
      </c>
      <c r="F309" s="520" t="str">
        <f t="shared" si="6"/>
        <v>@</v>
      </c>
      <c r="G309" s="86"/>
      <c r="H309" s="112" t="s">
        <v>240</v>
      </c>
      <c r="I309" s="247" t="s">
        <v>152</v>
      </c>
      <c r="J309" s="427" t="s">
        <v>242</v>
      </c>
      <c r="K309" s="289" t="s">
        <v>652</v>
      </c>
      <c r="L309" s="346"/>
      <c r="M309" s="533">
        <v>5680</v>
      </c>
      <c r="N309" s="383">
        <v>7100</v>
      </c>
      <c r="O309" s="386">
        <v>6035</v>
      </c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</row>
    <row r="310" spans="2:225" ht="21" customHeight="1">
      <c r="B310" s="471" t="s">
        <v>1222</v>
      </c>
      <c r="C310" s="402" t="s">
        <v>46</v>
      </c>
      <c r="D310" s="472" t="s">
        <v>48</v>
      </c>
      <c r="E310" s="473" t="s">
        <v>643</v>
      </c>
      <c r="F310" s="520" t="str">
        <f t="shared" si="6"/>
        <v>@</v>
      </c>
      <c r="G310" s="474"/>
      <c r="H310" s="405" t="s">
        <v>208</v>
      </c>
      <c r="I310" s="475"/>
      <c r="J310" s="407" t="s">
        <v>163</v>
      </c>
      <c r="K310" s="407"/>
      <c r="L310" s="408"/>
      <c r="M310" s="533">
        <v>4820</v>
      </c>
      <c r="N310" s="383">
        <v>6030</v>
      </c>
      <c r="O310" s="386">
        <v>5125.5</v>
      </c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</row>
    <row r="311" spans="2:225" ht="34.5" customHeight="1">
      <c r="B311" s="203" t="s">
        <v>1223</v>
      </c>
      <c r="C311" s="204" t="s">
        <v>106</v>
      </c>
      <c r="D311" s="353" t="s">
        <v>527</v>
      </c>
      <c r="E311" s="205" t="s">
        <v>35</v>
      </c>
      <c r="F311" s="521" t="str">
        <f t="shared" si="6"/>
        <v>@</v>
      </c>
      <c r="G311" s="206" t="s">
        <v>41</v>
      </c>
      <c r="H311" s="207" t="s">
        <v>240</v>
      </c>
      <c r="I311" s="469"/>
      <c r="J311" s="211" t="s">
        <v>171</v>
      </c>
      <c r="K311" s="211" t="s">
        <v>556</v>
      </c>
      <c r="L311" s="216"/>
      <c r="M311" s="540" t="s">
        <v>1358</v>
      </c>
      <c r="N311" s="317">
        <v>2860</v>
      </c>
      <c r="O311" s="390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</row>
    <row r="312" spans="2:225" ht="37.5" customHeight="1">
      <c r="B312" s="203" t="s">
        <v>1224</v>
      </c>
      <c r="C312" s="204" t="s">
        <v>106</v>
      </c>
      <c r="D312" s="353" t="s">
        <v>529</v>
      </c>
      <c r="E312" s="205" t="s">
        <v>35</v>
      </c>
      <c r="F312" s="521" t="str">
        <f t="shared" si="6"/>
        <v>@</v>
      </c>
      <c r="G312" s="206" t="s">
        <v>41</v>
      </c>
      <c r="H312" s="207" t="s">
        <v>208</v>
      </c>
      <c r="I312" s="208" t="s">
        <v>152</v>
      </c>
      <c r="J312" s="211" t="s">
        <v>171</v>
      </c>
      <c r="K312" s="211" t="s">
        <v>652</v>
      </c>
      <c r="L312" s="216"/>
      <c r="M312" s="540" t="s">
        <v>1358</v>
      </c>
      <c r="N312" s="317">
        <v>2860</v>
      </c>
      <c r="O312" s="390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</row>
    <row r="313" spans="2:225" ht="21.75" customHeight="1">
      <c r="B313" s="438" t="s">
        <v>1225</v>
      </c>
      <c r="C313" s="246" t="s">
        <v>106</v>
      </c>
      <c r="D313" s="358" t="s">
        <v>528</v>
      </c>
      <c r="E313" s="260" t="s">
        <v>502</v>
      </c>
      <c r="F313" s="520" t="str">
        <f t="shared" si="6"/>
        <v>@</v>
      </c>
      <c r="G313" s="337"/>
      <c r="H313" s="228" t="s">
        <v>186</v>
      </c>
      <c r="I313" s="247" t="s">
        <v>152</v>
      </c>
      <c r="J313" s="230" t="s">
        <v>249</v>
      </c>
      <c r="K313" s="230" t="s">
        <v>556</v>
      </c>
      <c r="L313" s="248"/>
      <c r="M313" s="533">
        <v>4100</v>
      </c>
      <c r="N313" s="383">
        <v>5130</v>
      </c>
      <c r="O313" s="386">
        <v>4360.5</v>
      </c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</row>
    <row r="314" spans="2:225" ht="21.75" customHeight="1">
      <c r="B314" s="467" t="s">
        <v>1226</v>
      </c>
      <c r="C314" s="467" t="s">
        <v>46</v>
      </c>
      <c r="D314" s="468" t="s">
        <v>932</v>
      </c>
      <c r="E314" s="242" t="s">
        <v>931</v>
      </c>
      <c r="F314" s="520" t="str">
        <f t="shared" si="6"/>
        <v>@</v>
      </c>
      <c r="G314" s="268"/>
      <c r="H314" s="228" t="s">
        <v>185</v>
      </c>
      <c r="I314" s="299" t="s">
        <v>482</v>
      </c>
      <c r="J314" s="345" t="s">
        <v>163</v>
      </c>
      <c r="K314" s="470" t="s">
        <v>652</v>
      </c>
      <c r="L314" s="345"/>
      <c r="M314" s="533">
        <v>4650</v>
      </c>
      <c r="N314" s="383">
        <v>5810</v>
      </c>
      <c r="O314" s="386">
        <v>4938.5</v>
      </c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</row>
    <row r="315" spans="2:225" ht="23.25" customHeight="1">
      <c r="B315" s="467" t="s">
        <v>1227</v>
      </c>
      <c r="C315" s="467" t="s">
        <v>106</v>
      </c>
      <c r="D315" s="468" t="s">
        <v>928</v>
      </c>
      <c r="E315" s="242" t="s">
        <v>477</v>
      </c>
      <c r="F315" s="520" t="str">
        <f t="shared" si="6"/>
        <v>@</v>
      </c>
      <c r="G315" s="443"/>
      <c r="H315" s="228" t="s">
        <v>658</v>
      </c>
      <c r="I315" s="247" t="s">
        <v>152</v>
      </c>
      <c r="J315" s="345"/>
      <c r="K315" s="470" t="s">
        <v>652</v>
      </c>
      <c r="L315" s="345"/>
      <c r="M315" s="533">
        <v>5710</v>
      </c>
      <c r="N315" s="383">
        <v>7140</v>
      </c>
      <c r="O315" s="386">
        <v>6069</v>
      </c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</row>
    <row r="316" spans="2:225" ht="29.25" customHeight="1">
      <c r="B316" s="307" t="s">
        <v>1228</v>
      </c>
      <c r="C316" s="30" t="s">
        <v>106</v>
      </c>
      <c r="D316" s="350" t="s">
        <v>551</v>
      </c>
      <c r="E316" s="24" t="s">
        <v>109</v>
      </c>
      <c r="F316" s="520" t="str">
        <f t="shared" si="6"/>
        <v>@</v>
      </c>
      <c r="G316" s="78"/>
      <c r="H316" s="228" t="s">
        <v>187</v>
      </c>
      <c r="I316" s="247" t="s">
        <v>152</v>
      </c>
      <c r="J316" s="257" t="s">
        <v>158</v>
      </c>
      <c r="K316" s="257" t="s">
        <v>556</v>
      </c>
      <c r="L316" s="248"/>
      <c r="M316" s="533">
        <v>5390</v>
      </c>
      <c r="N316" s="383">
        <v>6740</v>
      </c>
      <c r="O316" s="386">
        <v>5729</v>
      </c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</row>
    <row r="317" spans="1:225" s="336" customFormat="1" ht="25.5" customHeight="1">
      <c r="A317" s="330"/>
      <c r="B317" s="307" t="s">
        <v>1229</v>
      </c>
      <c r="C317" s="30" t="s">
        <v>106</v>
      </c>
      <c r="D317" s="350" t="s">
        <v>595</v>
      </c>
      <c r="E317" s="24" t="s">
        <v>477</v>
      </c>
      <c r="F317" s="530" t="str">
        <f t="shared" si="6"/>
        <v>@</v>
      </c>
      <c r="G317" s="268"/>
      <c r="H317" s="228" t="s">
        <v>596</v>
      </c>
      <c r="I317" s="299" t="s">
        <v>482</v>
      </c>
      <c r="J317" s="257" t="s">
        <v>158</v>
      </c>
      <c r="K317" s="292" t="s">
        <v>652</v>
      </c>
      <c r="L317" s="248"/>
      <c r="M317" s="541">
        <v>5390</v>
      </c>
      <c r="N317" s="383">
        <v>6740</v>
      </c>
      <c r="O317" s="386">
        <v>5729</v>
      </c>
      <c r="P317" s="334"/>
      <c r="Q317" s="334"/>
      <c r="R317" s="334"/>
      <c r="S317" s="334"/>
      <c r="T317" s="334"/>
      <c r="U317" s="334"/>
      <c r="V317" s="334"/>
      <c r="W317" s="334"/>
      <c r="X317" s="334"/>
      <c r="Y317" s="334"/>
      <c r="Z317" s="334"/>
      <c r="AA317" s="334"/>
      <c r="AB317" s="334"/>
      <c r="AC317" s="334"/>
      <c r="AD317" s="334"/>
      <c r="AE317" s="334"/>
      <c r="AF317" s="334"/>
      <c r="AG317" s="334"/>
      <c r="AH317" s="334"/>
      <c r="AI317" s="334"/>
      <c r="AJ317" s="334"/>
      <c r="AK317" s="334"/>
      <c r="AL317" s="335"/>
      <c r="AM317" s="335"/>
      <c r="AN317" s="335"/>
      <c r="AO317" s="335"/>
      <c r="AP317" s="335"/>
      <c r="AQ317" s="335"/>
      <c r="AR317" s="335"/>
      <c r="AS317" s="335"/>
      <c r="AT317" s="335"/>
      <c r="AU317" s="335"/>
      <c r="AV317" s="335"/>
      <c r="AW317" s="335"/>
      <c r="AX317" s="335"/>
      <c r="AY317" s="335"/>
      <c r="AZ317" s="335"/>
      <c r="BA317" s="335"/>
      <c r="BB317" s="335"/>
      <c r="BC317" s="335"/>
      <c r="BD317" s="335"/>
      <c r="BE317" s="335"/>
      <c r="BF317" s="335"/>
      <c r="BG317" s="335"/>
      <c r="BH317" s="335"/>
      <c r="BI317" s="335"/>
      <c r="BJ317" s="335"/>
      <c r="BK317" s="335"/>
      <c r="BL317" s="335"/>
      <c r="BM317" s="335"/>
      <c r="BN317" s="335"/>
      <c r="BO317" s="335"/>
      <c r="BP317" s="335"/>
      <c r="BQ317" s="335"/>
      <c r="BR317" s="335"/>
      <c r="BS317" s="335"/>
      <c r="BT317" s="335"/>
      <c r="BU317" s="335"/>
      <c r="BV317" s="335"/>
      <c r="BW317" s="335"/>
      <c r="BX317" s="335"/>
      <c r="BY317" s="335"/>
      <c r="BZ317" s="335"/>
      <c r="CA317" s="335"/>
      <c r="CB317" s="335"/>
      <c r="CC317" s="335"/>
      <c r="CD317" s="335"/>
      <c r="CE317" s="335"/>
      <c r="CF317" s="335"/>
      <c r="CG317" s="335"/>
      <c r="CH317" s="335"/>
      <c r="CI317" s="335"/>
      <c r="CJ317" s="335"/>
      <c r="CK317" s="335"/>
      <c r="CL317" s="335"/>
      <c r="CM317" s="335"/>
      <c r="CN317" s="335"/>
      <c r="CO317" s="335"/>
      <c r="CP317" s="335"/>
      <c r="CQ317" s="335"/>
      <c r="CR317" s="335"/>
      <c r="CS317" s="335"/>
      <c r="CT317" s="335"/>
      <c r="CU317" s="335"/>
      <c r="CV317" s="335"/>
      <c r="CW317" s="335"/>
      <c r="CX317" s="335"/>
      <c r="CY317" s="335"/>
      <c r="CZ317" s="335"/>
      <c r="DA317" s="335"/>
      <c r="DB317" s="335"/>
      <c r="DC317" s="335"/>
      <c r="DD317" s="335"/>
      <c r="DE317" s="335"/>
      <c r="DF317" s="335"/>
      <c r="DG317" s="335"/>
      <c r="DH317" s="335"/>
      <c r="DI317" s="335"/>
      <c r="DJ317" s="335"/>
      <c r="DK317" s="335"/>
      <c r="DL317" s="335"/>
      <c r="DM317" s="335"/>
      <c r="DN317" s="335"/>
      <c r="DO317" s="335"/>
      <c r="DP317" s="335"/>
      <c r="DQ317" s="335"/>
      <c r="DR317" s="335"/>
      <c r="DS317" s="335"/>
      <c r="DT317" s="335"/>
      <c r="DU317" s="335"/>
      <c r="DV317" s="335"/>
      <c r="DW317" s="335"/>
      <c r="DX317" s="335"/>
      <c r="DY317" s="335"/>
      <c r="DZ317" s="335"/>
      <c r="EA317" s="335"/>
      <c r="EB317" s="335"/>
      <c r="EC317" s="335"/>
      <c r="ED317" s="335"/>
      <c r="EE317" s="335"/>
      <c r="EF317" s="335"/>
      <c r="EG317" s="335"/>
      <c r="EH317" s="335"/>
      <c r="EI317" s="335"/>
      <c r="EJ317" s="335"/>
      <c r="EK317" s="335"/>
      <c r="EL317" s="335"/>
      <c r="EM317" s="335"/>
      <c r="EN317" s="335"/>
      <c r="EO317" s="335"/>
      <c r="EP317" s="335"/>
      <c r="EQ317" s="335"/>
      <c r="ER317" s="335"/>
      <c r="ES317" s="335"/>
      <c r="ET317" s="335"/>
      <c r="EU317" s="335"/>
      <c r="EV317" s="335"/>
      <c r="EW317" s="335"/>
      <c r="EX317" s="335"/>
      <c r="EY317" s="335"/>
      <c r="EZ317" s="335"/>
      <c r="FA317" s="335"/>
      <c r="FB317" s="335"/>
      <c r="FC317" s="335"/>
      <c r="FD317" s="335"/>
      <c r="FE317" s="335"/>
      <c r="FF317" s="335"/>
      <c r="FG317" s="335"/>
      <c r="FH317" s="335"/>
      <c r="FI317" s="335"/>
      <c r="FJ317" s="335"/>
      <c r="FK317" s="335"/>
      <c r="FL317" s="335"/>
      <c r="FM317" s="335"/>
      <c r="FN317" s="335"/>
      <c r="FO317" s="335"/>
      <c r="FP317" s="335"/>
      <c r="FQ317" s="335"/>
      <c r="FR317" s="335"/>
      <c r="FS317" s="335"/>
      <c r="FT317" s="335"/>
      <c r="FU317" s="335"/>
      <c r="FV317" s="335"/>
      <c r="FW317" s="335"/>
      <c r="FX317" s="335"/>
      <c r="FY317" s="335"/>
      <c r="FZ317" s="335"/>
      <c r="GA317" s="335"/>
      <c r="GB317" s="335"/>
      <c r="GC317" s="335"/>
      <c r="GD317" s="335"/>
      <c r="GE317" s="335"/>
      <c r="GF317" s="335"/>
      <c r="GG317" s="335"/>
      <c r="GH317" s="335"/>
      <c r="GI317" s="335"/>
      <c r="GJ317" s="335"/>
      <c r="GK317" s="335"/>
      <c r="GL317" s="335"/>
      <c r="GM317" s="335"/>
      <c r="GN317" s="335"/>
      <c r="GO317" s="335"/>
      <c r="GP317" s="335"/>
      <c r="GQ317" s="335"/>
      <c r="GR317" s="335"/>
      <c r="GS317" s="335"/>
      <c r="GT317" s="335"/>
      <c r="GU317" s="335"/>
      <c r="GV317" s="335"/>
      <c r="GW317" s="335"/>
      <c r="GX317" s="335"/>
      <c r="GY317" s="335"/>
      <c r="GZ317" s="335"/>
      <c r="HA317" s="335"/>
      <c r="HB317" s="335"/>
      <c r="HC317" s="335"/>
      <c r="HD317" s="335"/>
      <c r="HE317" s="335"/>
      <c r="HF317" s="335"/>
      <c r="HG317" s="335"/>
      <c r="HH317" s="335"/>
      <c r="HI317" s="335"/>
      <c r="HJ317" s="335"/>
      <c r="HK317" s="335"/>
      <c r="HL317" s="335"/>
      <c r="HM317" s="335"/>
      <c r="HN317" s="335"/>
      <c r="HO317" s="335"/>
      <c r="HP317" s="335"/>
      <c r="HQ317" s="335"/>
    </row>
    <row r="318" spans="2:225" ht="23.25">
      <c r="B318" s="249"/>
      <c r="C318" s="250"/>
      <c r="D318" s="361" t="s">
        <v>339</v>
      </c>
      <c r="E318" s="251"/>
      <c r="F318" s="531"/>
      <c r="G318" s="192"/>
      <c r="H318" s="193"/>
      <c r="I318" s="194"/>
      <c r="J318" s="179"/>
      <c r="K318" s="179"/>
      <c r="L318" s="184"/>
      <c r="M318" s="538"/>
      <c r="N318" s="546"/>
      <c r="O318" s="387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</row>
    <row r="319" spans="2:225" ht="35.25" customHeight="1">
      <c r="B319" s="471" t="s">
        <v>1025</v>
      </c>
      <c r="C319" s="402" t="s">
        <v>106</v>
      </c>
      <c r="D319" s="472" t="s">
        <v>531</v>
      </c>
      <c r="E319" s="473" t="s">
        <v>503</v>
      </c>
      <c r="F319" s="527" t="str">
        <f t="shared" si="6"/>
        <v>@</v>
      </c>
      <c r="G319" s="474" t="s">
        <v>41</v>
      </c>
      <c r="H319" s="405" t="s">
        <v>213</v>
      </c>
      <c r="I319" s="492" t="s">
        <v>152</v>
      </c>
      <c r="J319" s="407" t="s">
        <v>163</v>
      </c>
      <c r="K319" s="407" t="s">
        <v>556</v>
      </c>
      <c r="L319" s="408"/>
      <c r="M319" s="533">
        <v>5860</v>
      </c>
      <c r="N319" s="383">
        <v>7330</v>
      </c>
      <c r="O319" s="386">
        <v>6230.5</v>
      </c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</row>
    <row r="320" spans="2:225" ht="51" customHeight="1">
      <c r="B320" s="77" t="s">
        <v>1029</v>
      </c>
      <c r="C320" s="30" t="s">
        <v>106</v>
      </c>
      <c r="D320" s="362" t="s">
        <v>934</v>
      </c>
      <c r="E320" s="74" t="s">
        <v>553</v>
      </c>
      <c r="F320" s="520" t="str">
        <f t="shared" si="6"/>
        <v>@</v>
      </c>
      <c r="G320" s="86"/>
      <c r="H320" s="114" t="s">
        <v>552</v>
      </c>
      <c r="I320" s="151" t="s">
        <v>152</v>
      </c>
      <c r="J320" s="109" t="s">
        <v>155</v>
      </c>
      <c r="K320" s="290" t="s">
        <v>587</v>
      </c>
      <c r="L320" s="101"/>
      <c r="M320" s="533">
        <v>5110</v>
      </c>
      <c r="N320" s="383">
        <v>6390</v>
      </c>
      <c r="O320" s="386">
        <v>5431.5</v>
      </c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</row>
    <row r="321" spans="2:225" ht="28.5" customHeight="1">
      <c r="B321" s="307" t="s">
        <v>1230</v>
      </c>
      <c r="C321" s="30" t="s">
        <v>106</v>
      </c>
      <c r="D321" s="44" t="s">
        <v>937</v>
      </c>
      <c r="E321" s="24" t="s">
        <v>477</v>
      </c>
      <c r="F321" s="520" t="str">
        <f t="shared" si="6"/>
        <v>@</v>
      </c>
      <c r="G321" s="443"/>
      <c r="H321" s="112" t="s">
        <v>650</v>
      </c>
      <c r="I321" s="465"/>
      <c r="J321" s="98" t="s">
        <v>155</v>
      </c>
      <c r="K321" s="289" t="s">
        <v>556</v>
      </c>
      <c r="L321" s="101"/>
      <c r="M321" s="533">
        <v>5710</v>
      </c>
      <c r="N321" s="383">
        <v>7140</v>
      </c>
      <c r="O321" s="386">
        <v>6069</v>
      </c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</row>
    <row r="322" spans="2:225" ht="26.25" customHeight="1">
      <c r="B322" s="307" t="s">
        <v>1031</v>
      </c>
      <c r="C322" s="30" t="s">
        <v>151</v>
      </c>
      <c r="D322" s="44" t="s">
        <v>532</v>
      </c>
      <c r="E322" s="24" t="s">
        <v>125</v>
      </c>
      <c r="F322" s="520" t="str">
        <f t="shared" si="6"/>
        <v>@</v>
      </c>
      <c r="G322" s="86"/>
      <c r="H322" s="112" t="s">
        <v>252</v>
      </c>
      <c r="I322" s="94"/>
      <c r="J322" s="109" t="s">
        <v>171</v>
      </c>
      <c r="K322" s="109" t="s">
        <v>556</v>
      </c>
      <c r="L322" s="101"/>
      <c r="M322" s="533">
        <v>11390</v>
      </c>
      <c r="N322" s="383">
        <v>14230</v>
      </c>
      <c r="O322" s="386">
        <v>12095</v>
      </c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</row>
    <row r="323" spans="2:225" ht="26.25" customHeight="1">
      <c r="B323" s="307" t="s">
        <v>1441</v>
      </c>
      <c r="C323" s="30" t="s">
        <v>113</v>
      </c>
      <c r="D323" s="44" t="s">
        <v>1444</v>
      </c>
      <c r="E323" s="24" t="s">
        <v>125</v>
      </c>
      <c r="F323" s="520" t="str">
        <f>HYPERLINK("http://www.bosal-autoflex.ru/instructions1/"&amp;LEFT(B323,4)&amp;MID(B323,6,4)&amp;".pdf","@")</f>
        <v>@</v>
      </c>
      <c r="G323" s="219" t="s">
        <v>1431</v>
      </c>
      <c r="H323" s="112"/>
      <c r="I323" s="94"/>
      <c r="J323" s="109" t="s">
        <v>171</v>
      </c>
      <c r="K323" s="109" t="s">
        <v>556</v>
      </c>
      <c r="L323" s="101"/>
      <c r="M323" s="533">
        <v>7420</v>
      </c>
      <c r="N323" s="383">
        <v>9270</v>
      </c>
      <c r="O323" s="386">
        <v>7879</v>
      </c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</row>
    <row r="324" spans="1:225" s="71" customFormat="1" ht="33.75" customHeight="1">
      <c r="A324" s="162"/>
      <c r="B324" s="77" t="s">
        <v>1032</v>
      </c>
      <c r="C324" s="30" t="s">
        <v>104</v>
      </c>
      <c r="D324" s="363" t="s">
        <v>935</v>
      </c>
      <c r="E324" s="74" t="s">
        <v>117</v>
      </c>
      <c r="F324" s="520" t="str">
        <f t="shared" si="6"/>
        <v>@</v>
      </c>
      <c r="G324" s="86"/>
      <c r="H324" s="114" t="s">
        <v>251</v>
      </c>
      <c r="I324" s="90"/>
      <c r="J324" s="115" t="s">
        <v>169</v>
      </c>
      <c r="K324" s="289" t="s">
        <v>556</v>
      </c>
      <c r="L324" s="118"/>
      <c r="M324" s="533">
        <v>8030</v>
      </c>
      <c r="N324" s="383">
        <v>10040</v>
      </c>
      <c r="O324" s="386">
        <v>8534</v>
      </c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</row>
    <row r="325" spans="1:225" s="7" customFormat="1" ht="45.75" customHeight="1">
      <c r="A325" s="162"/>
      <c r="B325" s="77" t="s">
        <v>695</v>
      </c>
      <c r="C325" s="30" t="s">
        <v>104</v>
      </c>
      <c r="D325" s="363" t="s">
        <v>936</v>
      </c>
      <c r="E325" s="74" t="s">
        <v>117</v>
      </c>
      <c r="F325" s="520" t="str">
        <f>HYPERLINK("http://www.catalogue.bosal.com/pdf/pdf_mi/034962.pdf","@")</f>
        <v>@</v>
      </c>
      <c r="G325" s="324"/>
      <c r="H325" s="114"/>
      <c r="I325" s="151"/>
      <c r="J325" s="289" t="s">
        <v>696</v>
      </c>
      <c r="K325" s="289" t="s">
        <v>556</v>
      </c>
      <c r="L325" s="118"/>
      <c r="M325" s="533">
        <v>9900</v>
      </c>
      <c r="N325" s="383">
        <v>12900</v>
      </c>
      <c r="O325" s="386">
        <v>10965</v>
      </c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</row>
    <row r="326" spans="1:225" s="7" customFormat="1" ht="37.5" customHeight="1">
      <c r="A326" s="162"/>
      <c r="B326" s="307" t="s">
        <v>1026</v>
      </c>
      <c r="C326" s="30" t="s">
        <v>106</v>
      </c>
      <c r="D326" s="350" t="s">
        <v>19</v>
      </c>
      <c r="E326" s="24" t="s">
        <v>277</v>
      </c>
      <c r="F326" s="520" t="str">
        <f t="shared" si="6"/>
        <v>@</v>
      </c>
      <c r="G326" s="86"/>
      <c r="H326" s="110" t="s">
        <v>229</v>
      </c>
      <c r="I326" s="151" t="s">
        <v>152</v>
      </c>
      <c r="J326" s="109" t="s">
        <v>157</v>
      </c>
      <c r="K326" s="109"/>
      <c r="L326" s="118"/>
      <c r="M326" s="533">
        <v>5780</v>
      </c>
      <c r="N326" s="383">
        <v>7230</v>
      </c>
      <c r="O326" s="386">
        <v>6145.5</v>
      </c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</row>
    <row r="327" spans="1:225" s="7" customFormat="1" ht="64.5" customHeight="1">
      <c r="A327" s="162"/>
      <c r="B327" s="77" t="s">
        <v>1027</v>
      </c>
      <c r="C327" s="30" t="s">
        <v>106</v>
      </c>
      <c r="D327" s="350" t="s">
        <v>1372</v>
      </c>
      <c r="E327" s="74" t="s">
        <v>50</v>
      </c>
      <c r="F327" s="520" t="str">
        <f t="shared" si="6"/>
        <v>@</v>
      </c>
      <c r="G327" s="86"/>
      <c r="H327" s="114" t="s">
        <v>240</v>
      </c>
      <c r="I327" s="91"/>
      <c r="J327" s="109" t="s">
        <v>163</v>
      </c>
      <c r="K327" s="109" t="s">
        <v>556</v>
      </c>
      <c r="L327" s="101"/>
      <c r="M327" s="533">
        <v>5140</v>
      </c>
      <c r="N327" s="383">
        <v>6430</v>
      </c>
      <c r="O327" s="386">
        <v>5465.5</v>
      </c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</row>
    <row r="328" spans="1:225" s="53" customFormat="1" ht="16.5" customHeight="1">
      <c r="A328" s="162"/>
      <c r="B328" s="186"/>
      <c r="C328" s="187"/>
      <c r="D328" s="365" t="s">
        <v>112</v>
      </c>
      <c r="E328" s="186"/>
      <c r="F328" s="522"/>
      <c r="G328" s="192"/>
      <c r="H328" s="177"/>
      <c r="I328" s="194"/>
      <c r="J328" s="179"/>
      <c r="K328" s="179"/>
      <c r="L328" s="184"/>
      <c r="M328" s="538"/>
      <c r="N328" s="546"/>
      <c r="O328" s="387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2"/>
      <c r="BK328" s="52"/>
      <c r="BL328" s="52"/>
      <c r="BM328" s="52"/>
      <c r="BN328" s="52"/>
      <c r="BO328" s="52"/>
      <c r="BP328" s="52"/>
      <c r="BQ328" s="52"/>
      <c r="BR328" s="52"/>
      <c r="BS328" s="52"/>
      <c r="BT328" s="52"/>
      <c r="BU328" s="52"/>
      <c r="BV328" s="52"/>
      <c r="BW328" s="52"/>
      <c r="BX328" s="52"/>
      <c r="BY328" s="52"/>
      <c r="BZ328" s="52"/>
      <c r="CA328" s="52"/>
      <c r="CB328" s="52"/>
      <c r="CC328" s="52"/>
      <c r="CD328" s="52"/>
      <c r="CE328" s="52"/>
      <c r="CF328" s="52"/>
      <c r="CG328" s="52"/>
      <c r="CH328" s="52"/>
      <c r="CI328" s="52"/>
      <c r="CJ328" s="52"/>
      <c r="CK328" s="52"/>
      <c r="CL328" s="52"/>
      <c r="CM328" s="52"/>
      <c r="CN328" s="52"/>
      <c r="CO328" s="52"/>
      <c r="CP328" s="52"/>
      <c r="CQ328" s="52"/>
      <c r="CR328" s="52"/>
      <c r="CS328" s="52"/>
      <c r="CT328" s="52"/>
      <c r="CU328" s="52"/>
      <c r="CV328" s="52"/>
      <c r="CW328" s="52"/>
      <c r="CX328" s="52"/>
      <c r="CY328" s="52"/>
      <c r="CZ328" s="52"/>
      <c r="DA328" s="52"/>
      <c r="DB328" s="52"/>
      <c r="DC328" s="52"/>
      <c r="DD328" s="52"/>
      <c r="DE328" s="52"/>
      <c r="DF328" s="52"/>
      <c r="DG328" s="52"/>
      <c r="DH328" s="52"/>
      <c r="DI328" s="52"/>
      <c r="DJ328" s="52"/>
      <c r="DK328" s="52"/>
      <c r="DL328" s="52"/>
      <c r="DM328" s="52"/>
      <c r="DN328" s="52"/>
      <c r="DO328" s="52"/>
      <c r="DP328" s="52"/>
      <c r="DQ328" s="52"/>
      <c r="DR328" s="52"/>
      <c r="DS328" s="52"/>
      <c r="DT328" s="52"/>
      <c r="DU328" s="52"/>
      <c r="DV328" s="52"/>
      <c r="DW328" s="52"/>
      <c r="DX328" s="52"/>
      <c r="DY328" s="52"/>
      <c r="DZ328" s="52"/>
      <c r="EA328" s="52"/>
      <c r="EB328" s="52"/>
      <c r="EC328" s="52"/>
      <c r="ED328" s="52"/>
      <c r="EE328" s="52"/>
      <c r="EF328" s="52"/>
      <c r="EG328" s="52"/>
      <c r="EH328" s="52"/>
      <c r="EI328" s="52"/>
      <c r="EJ328" s="52"/>
      <c r="EK328" s="52"/>
      <c r="EL328" s="52"/>
      <c r="EM328" s="52"/>
      <c r="EN328" s="52"/>
      <c r="EO328" s="52"/>
      <c r="EP328" s="52"/>
      <c r="EQ328" s="52"/>
      <c r="ER328" s="52"/>
      <c r="ES328" s="52"/>
      <c r="ET328" s="52"/>
      <c r="EU328" s="52"/>
      <c r="EV328" s="52"/>
      <c r="EW328" s="52"/>
      <c r="EX328" s="52"/>
      <c r="EY328" s="52"/>
      <c r="EZ328" s="52"/>
      <c r="FA328" s="52"/>
      <c r="FB328" s="52"/>
      <c r="FC328" s="52"/>
      <c r="FD328" s="52"/>
      <c r="FE328" s="52"/>
      <c r="FF328" s="52"/>
      <c r="FG328" s="52"/>
      <c r="FH328" s="52"/>
      <c r="FI328" s="52"/>
      <c r="FJ328" s="52"/>
      <c r="FK328" s="52"/>
      <c r="FL328" s="52"/>
      <c r="FM328" s="52"/>
      <c r="FN328" s="52"/>
      <c r="FO328" s="52"/>
      <c r="FP328" s="52"/>
      <c r="FQ328" s="52"/>
      <c r="FR328" s="52"/>
      <c r="FS328" s="52"/>
      <c r="FT328" s="52"/>
      <c r="FU328" s="52"/>
      <c r="FV328" s="52"/>
      <c r="FW328" s="52"/>
      <c r="FX328" s="52"/>
      <c r="FY328" s="52"/>
      <c r="FZ328" s="52"/>
      <c r="GA328" s="52"/>
      <c r="GB328" s="52"/>
      <c r="GC328" s="52"/>
      <c r="GD328" s="52"/>
      <c r="GE328" s="52"/>
      <c r="GF328" s="52"/>
      <c r="GG328" s="52"/>
      <c r="GH328" s="52"/>
      <c r="GI328" s="52"/>
      <c r="GJ328" s="52"/>
      <c r="GK328" s="52"/>
      <c r="GL328" s="52"/>
      <c r="GM328" s="52"/>
      <c r="GN328" s="52"/>
      <c r="GO328" s="52"/>
      <c r="GP328" s="52"/>
      <c r="GQ328" s="52"/>
      <c r="GR328" s="52"/>
      <c r="GS328" s="52"/>
      <c r="GT328" s="52"/>
      <c r="GU328" s="52"/>
      <c r="GV328" s="52"/>
      <c r="GW328" s="52"/>
      <c r="GX328" s="52"/>
      <c r="GY328" s="52"/>
      <c r="GZ328" s="52"/>
      <c r="HA328" s="52"/>
      <c r="HB328" s="52"/>
      <c r="HC328" s="52"/>
      <c r="HD328" s="52"/>
      <c r="HE328" s="52"/>
      <c r="HF328" s="52"/>
      <c r="HG328" s="52"/>
      <c r="HH328" s="52"/>
      <c r="HI328" s="52"/>
      <c r="HJ328" s="52"/>
      <c r="HK328" s="52"/>
      <c r="HL328" s="52"/>
      <c r="HM328" s="52"/>
      <c r="HN328" s="52"/>
      <c r="HO328" s="52"/>
      <c r="HP328" s="52"/>
      <c r="HQ328" s="52"/>
    </row>
    <row r="329" spans="2:225" ht="48.75" customHeight="1">
      <c r="B329" s="307" t="s">
        <v>1231</v>
      </c>
      <c r="C329" s="30" t="s">
        <v>106</v>
      </c>
      <c r="D329" s="371" t="s">
        <v>533</v>
      </c>
      <c r="E329" s="24" t="s">
        <v>465</v>
      </c>
      <c r="F329" s="520" t="str">
        <f t="shared" si="6"/>
        <v>@</v>
      </c>
      <c r="G329" s="86"/>
      <c r="H329" s="110" t="s">
        <v>227</v>
      </c>
      <c r="I329" s="90" t="s">
        <v>152</v>
      </c>
      <c r="J329" s="100" t="s">
        <v>158</v>
      </c>
      <c r="K329" s="289" t="s">
        <v>556</v>
      </c>
      <c r="L329" s="118"/>
      <c r="M329" s="533">
        <v>8640</v>
      </c>
      <c r="N329" s="383">
        <v>10800</v>
      </c>
      <c r="O329" s="386">
        <v>9180</v>
      </c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</row>
    <row r="330" spans="2:225" ht="51.75" customHeight="1">
      <c r="B330" s="18" t="s">
        <v>1232</v>
      </c>
      <c r="C330" s="30" t="s">
        <v>123</v>
      </c>
      <c r="D330" s="371" t="s">
        <v>533</v>
      </c>
      <c r="E330" s="24" t="s">
        <v>62</v>
      </c>
      <c r="F330" s="520" t="str">
        <f t="shared" si="6"/>
        <v>@</v>
      </c>
      <c r="G330" s="87"/>
      <c r="H330" s="110" t="s">
        <v>58</v>
      </c>
      <c r="I330" s="90" t="s">
        <v>152</v>
      </c>
      <c r="J330" s="100" t="s">
        <v>55</v>
      </c>
      <c r="K330" s="109"/>
      <c r="L330" s="118"/>
      <c r="M330" s="533">
        <v>7790</v>
      </c>
      <c r="N330" s="383">
        <v>9740</v>
      </c>
      <c r="O330" s="386">
        <v>8279</v>
      </c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</row>
    <row r="331" spans="1:37" s="52" customFormat="1" ht="23.25" customHeight="1">
      <c r="A331" s="162"/>
      <c r="B331" s="165"/>
      <c r="C331" s="166"/>
      <c r="D331" s="349" t="s">
        <v>340</v>
      </c>
      <c r="E331" s="176"/>
      <c r="F331" s="522"/>
      <c r="G331" s="169"/>
      <c r="H331" s="177"/>
      <c r="I331" s="178"/>
      <c r="J331" s="179"/>
      <c r="K331" s="180"/>
      <c r="L331" s="185"/>
      <c r="M331" s="538"/>
      <c r="N331" s="546"/>
      <c r="O331" s="387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</row>
    <row r="332" spans="1:225" s="8" customFormat="1" ht="30" customHeight="1">
      <c r="A332" s="162"/>
      <c r="B332" s="307" t="s">
        <v>1233</v>
      </c>
      <c r="C332" s="30" t="s">
        <v>106</v>
      </c>
      <c r="D332" s="350" t="s">
        <v>430</v>
      </c>
      <c r="E332" s="24" t="s">
        <v>431</v>
      </c>
      <c r="F332" s="520" t="str">
        <f t="shared" si="6"/>
        <v>@</v>
      </c>
      <c r="G332" s="86"/>
      <c r="H332" s="110" t="s">
        <v>228</v>
      </c>
      <c r="I332" s="91"/>
      <c r="J332" s="106" t="s">
        <v>159</v>
      </c>
      <c r="K332" s="106"/>
      <c r="L332" s="101"/>
      <c r="M332" s="533">
        <v>4640</v>
      </c>
      <c r="N332" s="383">
        <v>5800</v>
      </c>
      <c r="O332" s="386">
        <v>4930</v>
      </c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</row>
    <row r="333" spans="1:225" s="8" customFormat="1" ht="23.25" customHeight="1">
      <c r="A333" s="162"/>
      <c r="B333" s="307" t="s">
        <v>1234</v>
      </c>
      <c r="C333" s="30" t="s">
        <v>106</v>
      </c>
      <c r="D333" s="350" t="s">
        <v>823</v>
      </c>
      <c r="E333" s="24" t="s">
        <v>477</v>
      </c>
      <c r="F333" s="520" t="str">
        <f t="shared" si="6"/>
        <v>@</v>
      </c>
      <c r="G333" s="86"/>
      <c r="H333" s="110" t="s">
        <v>236</v>
      </c>
      <c r="I333" s="421" t="s">
        <v>152</v>
      </c>
      <c r="J333" s="106" t="s">
        <v>161</v>
      </c>
      <c r="K333" s="118"/>
      <c r="L333" s="101"/>
      <c r="M333" s="533">
        <v>5400</v>
      </c>
      <c r="N333" s="383">
        <v>6750</v>
      </c>
      <c r="O333" s="386">
        <v>5737.5</v>
      </c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</row>
    <row r="334" spans="1:225" s="8" customFormat="1" ht="23.25" customHeight="1">
      <c r="A334" s="162"/>
      <c r="B334" s="307" t="s">
        <v>1235</v>
      </c>
      <c r="C334" s="30" t="s">
        <v>106</v>
      </c>
      <c r="D334" s="350" t="s">
        <v>550</v>
      </c>
      <c r="E334" s="24" t="s">
        <v>475</v>
      </c>
      <c r="F334" s="520" t="str">
        <f t="shared" si="6"/>
        <v>@</v>
      </c>
      <c r="G334" s="86"/>
      <c r="H334" s="110" t="s">
        <v>490</v>
      </c>
      <c r="I334" s="421" t="s">
        <v>152</v>
      </c>
      <c r="J334" s="106" t="s">
        <v>489</v>
      </c>
      <c r="K334" s="289" t="s">
        <v>556</v>
      </c>
      <c r="L334" s="101"/>
      <c r="M334" s="533">
        <v>5050</v>
      </c>
      <c r="N334" s="383">
        <v>6310</v>
      </c>
      <c r="O334" s="386">
        <v>5363.5</v>
      </c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</row>
    <row r="335" spans="1:225" s="8" customFormat="1" ht="30" customHeight="1">
      <c r="A335" s="162"/>
      <c r="B335" s="77" t="s">
        <v>1236</v>
      </c>
      <c r="C335" s="77" t="s">
        <v>106</v>
      </c>
      <c r="D335" s="368" t="s">
        <v>534</v>
      </c>
      <c r="E335" s="76" t="s">
        <v>147</v>
      </c>
      <c r="F335" s="520" t="str">
        <f t="shared" si="6"/>
        <v>@</v>
      </c>
      <c r="G335" s="78"/>
      <c r="H335" s="112" t="s">
        <v>178</v>
      </c>
      <c r="I335" s="151"/>
      <c r="J335" s="109" t="s">
        <v>156</v>
      </c>
      <c r="K335" s="109" t="s">
        <v>556</v>
      </c>
      <c r="L335" s="101"/>
      <c r="M335" s="533">
        <v>5480</v>
      </c>
      <c r="N335" s="383">
        <v>6850</v>
      </c>
      <c r="O335" s="386">
        <v>5822.5</v>
      </c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</row>
    <row r="336" spans="1:225" s="8" customFormat="1" ht="22.5" customHeight="1">
      <c r="A336" s="162"/>
      <c r="B336" s="77" t="s">
        <v>1237</v>
      </c>
      <c r="C336" s="77" t="s">
        <v>106</v>
      </c>
      <c r="D336" s="368" t="s">
        <v>317</v>
      </c>
      <c r="E336" s="76" t="s">
        <v>147</v>
      </c>
      <c r="F336" s="520" t="str">
        <f t="shared" si="6"/>
        <v>@</v>
      </c>
      <c r="G336" s="87"/>
      <c r="H336" s="112" t="s">
        <v>193</v>
      </c>
      <c r="I336" s="90" t="s">
        <v>152</v>
      </c>
      <c r="J336" s="109" t="s">
        <v>171</v>
      </c>
      <c r="K336" s="109"/>
      <c r="L336" s="101"/>
      <c r="M336" s="533">
        <v>4490</v>
      </c>
      <c r="N336" s="383">
        <v>5610</v>
      </c>
      <c r="O336" s="386">
        <v>4768.5</v>
      </c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</row>
    <row r="337" spans="1:225" s="8" customFormat="1" ht="31.5" customHeight="1">
      <c r="A337" s="162"/>
      <c r="B337" s="439" t="s">
        <v>1238</v>
      </c>
      <c r="C337" s="439" t="s">
        <v>106</v>
      </c>
      <c r="D337" s="371" t="s">
        <v>341</v>
      </c>
      <c r="E337" s="43" t="s">
        <v>826</v>
      </c>
      <c r="F337" s="520" t="str">
        <f t="shared" si="6"/>
        <v>@</v>
      </c>
      <c r="G337" s="78"/>
      <c r="H337" s="110" t="s">
        <v>224</v>
      </c>
      <c r="I337" s="440"/>
      <c r="J337" s="106" t="s">
        <v>157</v>
      </c>
      <c r="K337" s="99"/>
      <c r="L337" s="104"/>
      <c r="M337" s="533">
        <v>4020</v>
      </c>
      <c r="N337" s="383">
        <v>5030</v>
      </c>
      <c r="O337" s="386">
        <v>4275.5</v>
      </c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</row>
    <row r="338" spans="1:225" s="8" customFormat="1" ht="22.5" customHeight="1">
      <c r="A338" s="162"/>
      <c r="B338" s="411" t="s">
        <v>1239</v>
      </c>
      <c r="C338" s="42" t="s">
        <v>106</v>
      </c>
      <c r="D338" s="371" t="s">
        <v>767</v>
      </c>
      <c r="E338" s="43" t="s">
        <v>744</v>
      </c>
      <c r="F338" s="520" t="str">
        <f t="shared" si="6"/>
        <v>@</v>
      </c>
      <c r="G338" s="396" t="s">
        <v>739</v>
      </c>
      <c r="H338" s="110" t="s">
        <v>663</v>
      </c>
      <c r="I338" s="440"/>
      <c r="J338" s="106" t="s">
        <v>157</v>
      </c>
      <c r="K338" s="99" t="s">
        <v>556</v>
      </c>
      <c r="L338" s="104"/>
      <c r="M338" s="533">
        <v>4020</v>
      </c>
      <c r="N338" s="383">
        <v>5030</v>
      </c>
      <c r="O338" s="386">
        <v>4275.5</v>
      </c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</row>
    <row r="339" spans="1:225" s="8" customFormat="1" ht="26.25" customHeight="1">
      <c r="A339" s="162"/>
      <c r="B339" s="439" t="s">
        <v>811</v>
      </c>
      <c r="C339" s="42" t="s">
        <v>106</v>
      </c>
      <c r="D339" s="371" t="s">
        <v>767</v>
      </c>
      <c r="E339" s="43" t="s">
        <v>744</v>
      </c>
      <c r="F339" s="520" t="str">
        <f>HYPERLINK("http://www.catalogue.bosal.com/pdf/pdf_mi/038891.pdf","@")</f>
        <v>@</v>
      </c>
      <c r="G339" s="399"/>
      <c r="H339" s="110"/>
      <c r="I339" s="95"/>
      <c r="J339" s="106" t="s">
        <v>157</v>
      </c>
      <c r="K339" s="99" t="s">
        <v>556</v>
      </c>
      <c r="L339" s="104"/>
      <c r="M339" s="533">
        <v>6510</v>
      </c>
      <c r="N339" s="383">
        <v>8460</v>
      </c>
      <c r="O339" s="386">
        <v>7191</v>
      </c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</row>
    <row r="340" spans="1:225" s="8" customFormat="1" ht="26.25" customHeight="1">
      <c r="A340" s="162"/>
      <c r="B340" s="497" t="s">
        <v>1421</v>
      </c>
      <c r="C340" s="497" t="s">
        <v>104</v>
      </c>
      <c r="D340" s="350" t="s">
        <v>1424</v>
      </c>
      <c r="E340" s="24" t="s">
        <v>744</v>
      </c>
      <c r="F340" s="520" t="str">
        <f t="shared" si="6"/>
        <v>@</v>
      </c>
      <c r="G340" s="396" t="s">
        <v>1403</v>
      </c>
      <c r="H340" s="271" t="s">
        <v>251</v>
      </c>
      <c r="I340" s="567"/>
      <c r="J340" s="272" t="s">
        <v>168</v>
      </c>
      <c r="K340" s="99"/>
      <c r="L340" s="104"/>
      <c r="M340" s="533">
        <v>8460</v>
      </c>
      <c r="N340" s="383">
        <v>10570</v>
      </c>
      <c r="O340" s="386">
        <v>8984</v>
      </c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</row>
    <row r="341" spans="1:225" s="8" customFormat="1" ht="47.25" customHeight="1">
      <c r="A341" s="162"/>
      <c r="B341" s="77" t="s">
        <v>1240</v>
      </c>
      <c r="C341" s="77" t="s">
        <v>106</v>
      </c>
      <c r="D341" s="368" t="s">
        <v>762</v>
      </c>
      <c r="E341" s="76" t="s">
        <v>763</v>
      </c>
      <c r="F341" s="520" t="str">
        <f t="shared" si="6"/>
        <v>@</v>
      </c>
      <c r="G341" s="87"/>
      <c r="H341" s="228" t="s">
        <v>226</v>
      </c>
      <c r="I341" s="236"/>
      <c r="J341" s="230" t="s">
        <v>163</v>
      </c>
      <c r="K341" s="109"/>
      <c r="L341" s="101"/>
      <c r="M341" s="533">
        <v>4760</v>
      </c>
      <c r="N341" s="383">
        <v>5950</v>
      </c>
      <c r="O341" s="386">
        <v>5057.5</v>
      </c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</row>
    <row r="342" spans="1:225" s="8" customFormat="1" ht="33.75" customHeight="1">
      <c r="A342" s="162"/>
      <c r="B342" s="77" t="s">
        <v>1241</v>
      </c>
      <c r="C342" s="77" t="s">
        <v>106</v>
      </c>
      <c r="D342" s="375" t="s">
        <v>342</v>
      </c>
      <c r="E342" s="83" t="s">
        <v>318</v>
      </c>
      <c r="F342" s="520" t="str">
        <f t="shared" si="6"/>
        <v>@</v>
      </c>
      <c r="G342" s="86"/>
      <c r="H342" s="160" t="s">
        <v>181</v>
      </c>
      <c r="I342" s="419"/>
      <c r="J342" s="98" t="s">
        <v>156</v>
      </c>
      <c r="K342" s="109"/>
      <c r="L342" s="101"/>
      <c r="M342" s="533">
        <v>4720</v>
      </c>
      <c r="N342" s="383">
        <v>5900</v>
      </c>
      <c r="O342" s="386">
        <v>5015</v>
      </c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</row>
    <row r="343" spans="2:225" ht="26.25" customHeight="1">
      <c r="B343" s="77" t="s">
        <v>1242</v>
      </c>
      <c r="C343" s="77" t="s">
        <v>106</v>
      </c>
      <c r="D343" s="368" t="s">
        <v>275</v>
      </c>
      <c r="E343" s="76" t="s">
        <v>827</v>
      </c>
      <c r="F343" s="520" t="str">
        <f t="shared" si="6"/>
        <v>@</v>
      </c>
      <c r="G343" s="86"/>
      <c r="H343" s="231" t="s">
        <v>234</v>
      </c>
      <c r="I343" s="426" t="s">
        <v>152</v>
      </c>
      <c r="J343" s="232" t="s">
        <v>245</v>
      </c>
      <c r="K343" s="109"/>
      <c r="L343" s="101"/>
      <c r="M343" s="533">
        <v>5890</v>
      </c>
      <c r="N343" s="383">
        <v>7360</v>
      </c>
      <c r="O343" s="386">
        <v>6256</v>
      </c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</row>
    <row r="344" spans="2:225" ht="19.5" customHeight="1">
      <c r="B344" s="439" t="s">
        <v>1239</v>
      </c>
      <c r="C344" s="42" t="s">
        <v>106</v>
      </c>
      <c r="D344" s="371" t="s">
        <v>828</v>
      </c>
      <c r="E344" s="43" t="s">
        <v>744</v>
      </c>
      <c r="F344" s="520" t="str">
        <f t="shared" si="6"/>
        <v>@</v>
      </c>
      <c r="G344" s="396" t="s">
        <v>739</v>
      </c>
      <c r="H344" s="239" t="s">
        <v>663</v>
      </c>
      <c r="I344" s="90" t="s">
        <v>152</v>
      </c>
      <c r="J344" s="240" t="s">
        <v>157</v>
      </c>
      <c r="K344" s="99" t="s">
        <v>556</v>
      </c>
      <c r="L344" s="104"/>
      <c r="M344" s="533">
        <v>4020</v>
      </c>
      <c r="N344" s="383">
        <v>5030</v>
      </c>
      <c r="O344" s="386">
        <v>4275.5</v>
      </c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</row>
    <row r="345" spans="2:225" ht="19.5" customHeight="1">
      <c r="B345" s="77" t="s">
        <v>1243</v>
      </c>
      <c r="C345" s="77" t="s">
        <v>106</v>
      </c>
      <c r="D345" s="368" t="s">
        <v>473</v>
      </c>
      <c r="E345" s="76" t="s">
        <v>1355</v>
      </c>
      <c r="F345" s="520" t="str">
        <f t="shared" si="6"/>
        <v>@</v>
      </c>
      <c r="G345" s="86"/>
      <c r="H345" s="476">
        <v>138</v>
      </c>
      <c r="I345" s="241" t="s">
        <v>152</v>
      </c>
      <c r="J345" s="477" t="s">
        <v>245</v>
      </c>
      <c r="K345" s="289"/>
      <c r="L345" s="101"/>
      <c r="M345" s="533">
        <v>5550</v>
      </c>
      <c r="N345" s="383">
        <v>6940</v>
      </c>
      <c r="O345" s="386">
        <v>5899</v>
      </c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</row>
    <row r="346" spans="2:225" ht="19.5" customHeight="1">
      <c r="B346" s="77" t="s">
        <v>1369</v>
      </c>
      <c r="C346" s="77" t="s">
        <v>106</v>
      </c>
      <c r="D346" s="368" t="s">
        <v>1370</v>
      </c>
      <c r="E346" s="76" t="s">
        <v>744</v>
      </c>
      <c r="F346" s="520" t="str">
        <f>HYPERLINK("http://www.bosal-autoflex.ru/instructions1/"&amp;LEFT(B346,4)&amp;MID(B346,6,4)&amp;".pdf","@")</f>
        <v>@</v>
      </c>
      <c r="G346" s="219" t="s">
        <v>739</v>
      </c>
      <c r="H346" s="476">
        <v>8814</v>
      </c>
      <c r="I346" s="241" t="s">
        <v>152</v>
      </c>
      <c r="J346" s="477" t="s">
        <v>157</v>
      </c>
      <c r="K346" s="289" t="s">
        <v>556</v>
      </c>
      <c r="L346" s="101"/>
      <c r="M346" s="533">
        <v>3720</v>
      </c>
      <c r="N346" s="383">
        <v>4650</v>
      </c>
      <c r="O346" s="386">
        <v>3952.5</v>
      </c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</row>
    <row r="347" spans="1:37" s="52" customFormat="1" ht="16.5" customHeight="1">
      <c r="A347" s="162"/>
      <c r="B347" s="165"/>
      <c r="C347" s="166"/>
      <c r="D347" s="349" t="s">
        <v>343</v>
      </c>
      <c r="E347" s="176"/>
      <c r="F347" s="522"/>
      <c r="G347" s="169"/>
      <c r="H347" s="177"/>
      <c r="I347" s="178"/>
      <c r="J347" s="179"/>
      <c r="K347" s="180"/>
      <c r="L347" s="185"/>
      <c r="M347" s="538"/>
      <c r="N347" s="546"/>
      <c r="O347" s="387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</row>
    <row r="348" spans="2:41" ht="52.5" customHeight="1">
      <c r="B348" s="18" t="s">
        <v>1055</v>
      </c>
      <c r="C348" s="30" t="s">
        <v>106</v>
      </c>
      <c r="D348" s="350" t="s">
        <v>21</v>
      </c>
      <c r="E348" s="24" t="s">
        <v>127</v>
      </c>
      <c r="F348" s="520" t="str">
        <f t="shared" si="6"/>
        <v>@</v>
      </c>
      <c r="G348" s="86"/>
      <c r="H348" s="110" t="s">
        <v>190</v>
      </c>
      <c r="I348" s="90" t="s">
        <v>152</v>
      </c>
      <c r="J348" s="107" t="s">
        <v>158</v>
      </c>
      <c r="K348" s="107"/>
      <c r="L348" s="118"/>
      <c r="M348" s="533">
        <v>6230</v>
      </c>
      <c r="N348" s="383">
        <v>7790</v>
      </c>
      <c r="O348" s="386">
        <v>6621.5</v>
      </c>
      <c r="AL348" s="2"/>
      <c r="AM348" s="2"/>
      <c r="AN348" s="2"/>
      <c r="AO348" s="2"/>
    </row>
    <row r="349" spans="1:37" s="52" customFormat="1" ht="23.25" customHeight="1">
      <c r="A349" s="162"/>
      <c r="B349" s="165"/>
      <c r="C349" s="166"/>
      <c r="D349" s="349" t="s">
        <v>344</v>
      </c>
      <c r="E349" s="176"/>
      <c r="F349" s="522"/>
      <c r="G349" s="169"/>
      <c r="H349" s="177"/>
      <c r="I349" s="178"/>
      <c r="J349" s="179"/>
      <c r="K349" s="180"/>
      <c r="L349" s="185"/>
      <c r="M349" s="538"/>
      <c r="N349" s="546"/>
      <c r="O349" s="387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</row>
    <row r="350" spans="2:41" ht="30" customHeight="1">
      <c r="B350" s="307" t="s">
        <v>1244</v>
      </c>
      <c r="C350" s="30" t="s">
        <v>106</v>
      </c>
      <c r="D350" s="350" t="s">
        <v>136</v>
      </c>
      <c r="E350" s="24" t="s">
        <v>623</v>
      </c>
      <c r="F350" s="520" t="str">
        <f t="shared" si="6"/>
        <v>@</v>
      </c>
      <c r="G350" s="86"/>
      <c r="H350" s="110" t="s">
        <v>230</v>
      </c>
      <c r="I350" s="90" t="s">
        <v>152</v>
      </c>
      <c r="J350" s="100" t="s">
        <v>155</v>
      </c>
      <c r="K350" s="100"/>
      <c r="L350" s="118"/>
      <c r="M350" s="533">
        <v>4980</v>
      </c>
      <c r="N350" s="383">
        <v>6230</v>
      </c>
      <c r="O350" s="386">
        <v>5295.5</v>
      </c>
      <c r="AL350" s="2"/>
      <c r="AM350" s="2"/>
      <c r="AN350" s="2"/>
      <c r="AO350" s="2"/>
    </row>
    <row r="351" spans="2:41" ht="22.5" customHeight="1">
      <c r="B351" s="307" t="s">
        <v>1245</v>
      </c>
      <c r="C351" s="30" t="s">
        <v>106</v>
      </c>
      <c r="D351" s="350" t="s">
        <v>345</v>
      </c>
      <c r="E351" s="24" t="s">
        <v>766</v>
      </c>
      <c r="F351" s="520" t="str">
        <f t="shared" si="6"/>
        <v>@</v>
      </c>
      <c r="G351" s="86"/>
      <c r="H351" s="110" t="s">
        <v>206</v>
      </c>
      <c r="I351" s="90" t="s">
        <v>152</v>
      </c>
      <c r="J351" s="100" t="s">
        <v>156</v>
      </c>
      <c r="K351" s="100"/>
      <c r="L351" s="118"/>
      <c r="M351" s="533">
        <v>3910</v>
      </c>
      <c r="N351" s="383">
        <v>4890</v>
      </c>
      <c r="O351" s="386">
        <v>4156.5</v>
      </c>
      <c r="AL351" s="2"/>
      <c r="AM351" s="2"/>
      <c r="AN351" s="2"/>
      <c r="AO351" s="2"/>
    </row>
    <row r="352" spans="2:41" ht="50.25" customHeight="1">
      <c r="B352" s="72" t="s">
        <v>1246</v>
      </c>
      <c r="C352" s="77" t="s">
        <v>106</v>
      </c>
      <c r="D352" s="368" t="s">
        <v>448</v>
      </c>
      <c r="E352" s="76" t="s">
        <v>666</v>
      </c>
      <c r="F352" s="520" t="str">
        <f t="shared" si="6"/>
        <v>@</v>
      </c>
      <c r="G352" s="87"/>
      <c r="H352" s="112" t="s">
        <v>229</v>
      </c>
      <c r="I352" s="90" t="s">
        <v>152</v>
      </c>
      <c r="J352" s="100" t="s">
        <v>155</v>
      </c>
      <c r="K352" s="118"/>
      <c r="L352" s="118"/>
      <c r="M352" s="533">
        <v>4590</v>
      </c>
      <c r="N352" s="383">
        <v>5740</v>
      </c>
      <c r="O352" s="386">
        <v>4879</v>
      </c>
      <c r="AL352" s="2"/>
      <c r="AM352" s="2"/>
      <c r="AN352" s="2"/>
      <c r="AO352" s="2"/>
    </row>
    <row r="353" spans="2:41" ht="48" customHeight="1">
      <c r="B353" s="307" t="s">
        <v>1247</v>
      </c>
      <c r="C353" s="30" t="s">
        <v>106</v>
      </c>
      <c r="D353" s="350" t="s">
        <v>1368</v>
      </c>
      <c r="E353" s="24" t="s">
        <v>765</v>
      </c>
      <c r="F353" s="520" t="str">
        <f t="shared" si="6"/>
        <v>@</v>
      </c>
      <c r="G353" s="150"/>
      <c r="H353" s="110" t="s">
        <v>183</v>
      </c>
      <c r="I353" s="90" t="s">
        <v>152</v>
      </c>
      <c r="J353" s="100" t="s">
        <v>155</v>
      </c>
      <c r="K353" s="109" t="s">
        <v>556</v>
      </c>
      <c r="L353" s="118"/>
      <c r="M353" s="533">
        <v>5780</v>
      </c>
      <c r="N353" s="383">
        <v>7230</v>
      </c>
      <c r="O353" s="386">
        <v>6145.5</v>
      </c>
      <c r="AL353" s="2"/>
      <c r="AM353" s="2"/>
      <c r="AN353" s="2"/>
      <c r="AO353" s="2"/>
    </row>
    <row r="354" spans="1:225" s="5" customFormat="1" ht="40.5" customHeight="1">
      <c r="A354" s="162"/>
      <c r="B354" s="203" t="s">
        <v>1248</v>
      </c>
      <c r="C354" s="204" t="s">
        <v>106</v>
      </c>
      <c r="D354" s="353" t="s">
        <v>943</v>
      </c>
      <c r="E354" s="205" t="s">
        <v>1451</v>
      </c>
      <c r="F354" s="521" t="str">
        <f aca="true" t="shared" si="7" ref="F354:F415">HYPERLINK("http://www.bosal-autoflex.ru/instructions1/"&amp;LEFT(B354,4)&amp;MID(B354,6,4)&amp;".pdf","@")</f>
        <v>@</v>
      </c>
      <c r="G354" s="478" t="s">
        <v>41</v>
      </c>
      <c r="H354" s="207" t="s">
        <v>183</v>
      </c>
      <c r="I354" s="208" t="s">
        <v>152</v>
      </c>
      <c r="J354" s="209" t="s">
        <v>249</v>
      </c>
      <c r="K354" s="209" t="s">
        <v>556</v>
      </c>
      <c r="L354" s="223"/>
      <c r="M354" s="536">
        <v>3990</v>
      </c>
      <c r="N354" s="317">
        <v>4990</v>
      </c>
      <c r="O354" s="390">
        <v>4241.5</v>
      </c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</row>
    <row r="355" spans="1:225" s="5" customFormat="1" ht="28.5" customHeight="1">
      <c r="A355" s="162"/>
      <c r="B355" s="307" t="s">
        <v>1249</v>
      </c>
      <c r="C355" s="30" t="s">
        <v>106</v>
      </c>
      <c r="D355" s="350" t="s">
        <v>824</v>
      </c>
      <c r="E355" s="24">
        <v>2014</v>
      </c>
      <c r="F355" s="520" t="str">
        <f t="shared" si="7"/>
        <v>@</v>
      </c>
      <c r="G355" s="219" t="s">
        <v>739</v>
      </c>
      <c r="H355" s="112"/>
      <c r="I355" s="90" t="s">
        <v>152</v>
      </c>
      <c r="J355" s="98" t="s">
        <v>158</v>
      </c>
      <c r="K355" s="98" t="s">
        <v>556</v>
      </c>
      <c r="L355" s="103"/>
      <c r="M355" s="533">
        <v>4390</v>
      </c>
      <c r="N355" s="383">
        <v>5490</v>
      </c>
      <c r="O355" s="386">
        <v>4666.5</v>
      </c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</row>
    <row r="356" spans="1:225" s="5" customFormat="1" ht="27">
      <c r="A356" s="162"/>
      <c r="B356" s="307" t="s">
        <v>807</v>
      </c>
      <c r="C356" s="30" t="s">
        <v>106</v>
      </c>
      <c r="D356" s="350" t="s">
        <v>824</v>
      </c>
      <c r="E356" s="24" t="s">
        <v>744</v>
      </c>
      <c r="F356" s="520" t="str">
        <f>HYPERLINK("http://www.catalogue.bosal.com/pdf/pdf_mi/038841.pdf","@")</f>
        <v>@</v>
      </c>
      <c r="G356" s="324"/>
      <c r="H356" s="112"/>
      <c r="I356" s="90" t="s">
        <v>152</v>
      </c>
      <c r="J356" s="109" t="s">
        <v>158</v>
      </c>
      <c r="K356" s="109" t="s">
        <v>556</v>
      </c>
      <c r="L356" s="103"/>
      <c r="M356" s="533">
        <v>5230</v>
      </c>
      <c r="N356" s="383">
        <v>6800</v>
      </c>
      <c r="O356" s="386">
        <v>5780</v>
      </c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</row>
    <row r="357" spans="1:225" s="3" customFormat="1" ht="24.75" customHeight="1">
      <c r="A357" s="162"/>
      <c r="B357" s="307" t="s">
        <v>1250</v>
      </c>
      <c r="C357" s="30" t="s">
        <v>106</v>
      </c>
      <c r="D357" s="350" t="s">
        <v>22</v>
      </c>
      <c r="E357" s="24" t="s">
        <v>117</v>
      </c>
      <c r="F357" s="520" t="str">
        <f t="shared" si="7"/>
        <v>@</v>
      </c>
      <c r="G357" s="86"/>
      <c r="H357" s="110" t="s">
        <v>188</v>
      </c>
      <c r="I357" s="90" t="s">
        <v>152</v>
      </c>
      <c r="J357" s="118" t="s">
        <v>172</v>
      </c>
      <c r="K357" s="118"/>
      <c r="L357" s="118"/>
      <c r="M357" s="533">
        <v>5010</v>
      </c>
      <c r="N357" s="383">
        <v>6260</v>
      </c>
      <c r="O357" s="386">
        <v>5321</v>
      </c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</row>
    <row r="358" spans="1:225" s="3" customFormat="1" ht="52.5" customHeight="1">
      <c r="A358" s="162"/>
      <c r="B358" s="307" t="s">
        <v>1251</v>
      </c>
      <c r="C358" s="30" t="s">
        <v>106</v>
      </c>
      <c r="D358" s="350" t="s">
        <v>1448</v>
      </c>
      <c r="E358" s="24" t="s">
        <v>72</v>
      </c>
      <c r="F358" s="520" t="str">
        <f t="shared" si="7"/>
        <v>@</v>
      </c>
      <c r="G358" s="86"/>
      <c r="H358" s="110" t="s">
        <v>231</v>
      </c>
      <c r="I358" s="90" t="s">
        <v>152</v>
      </c>
      <c r="J358" s="118" t="s">
        <v>158</v>
      </c>
      <c r="K358" s="118"/>
      <c r="L358" s="118"/>
      <c r="M358" s="533">
        <v>6360</v>
      </c>
      <c r="N358" s="383">
        <v>7950</v>
      </c>
      <c r="O358" s="386">
        <v>6757.5</v>
      </c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</row>
    <row r="359" spans="1:225" s="3" customFormat="1" ht="35.25" customHeight="1">
      <c r="A359" s="162"/>
      <c r="B359" s="203" t="s">
        <v>1252</v>
      </c>
      <c r="C359" s="204" t="s">
        <v>46</v>
      </c>
      <c r="D359" s="353" t="s">
        <v>535</v>
      </c>
      <c r="E359" s="205" t="s">
        <v>269</v>
      </c>
      <c r="F359" s="521" t="str">
        <f t="shared" si="7"/>
        <v>@</v>
      </c>
      <c r="G359" s="206" t="s">
        <v>41</v>
      </c>
      <c r="H359" s="207" t="s">
        <v>270</v>
      </c>
      <c r="I359" s="208" t="s">
        <v>152</v>
      </c>
      <c r="J359" s="223" t="s">
        <v>171</v>
      </c>
      <c r="K359" s="223" t="s">
        <v>556</v>
      </c>
      <c r="L359" s="223"/>
      <c r="M359" s="536">
        <v>4490</v>
      </c>
      <c r="N359" s="317">
        <v>5620</v>
      </c>
      <c r="O359" s="390">
        <v>4777</v>
      </c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</row>
    <row r="360" spans="1:225" s="3" customFormat="1" ht="27.75" customHeight="1">
      <c r="A360" s="162"/>
      <c r="B360" s="307" t="s">
        <v>1253</v>
      </c>
      <c r="C360" s="30" t="s">
        <v>106</v>
      </c>
      <c r="D360" s="350" t="s">
        <v>536</v>
      </c>
      <c r="E360" s="24" t="s">
        <v>35</v>
      </c>
      <c r="F360" s="520" t="str">
        <f t="shared" si="7"/>
        <v>@</v>
      </c>
      <c r="G360" s="86"/>
      <c r="H360" s="110" t="s">
        <v>189</v>
      </c>
      <c r="I360" s="90" t="s">
        <v>152</v>
      </c>
      <c r="J360" s="118" t="s">
        <v>171</v>
      </c>
      <c r="K360" s="109" t="s">
        <v>556</v>
      </c>
      <c r="L360" s="118"/>
      <c r="M360" s="533">
        <v>5190</v>
      </c>
      <c r="N360" s="383">
        <v>6490</v>
      </c>
      <c r="O360" s="386">
        <v>5516.5</v>
      </c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</row>
    <row r="361" spans="1:37" s="52" customFormat="1" ht="21" customHeight="1">
      <c r="A361" s="162"/>
      <c r="B361" s="165"/>
      <c r="C361" s="166"/>
      <c r="D361" s="349" t="s">
        <v>347</v>
      </c>
      <c r="E361" s="176"/>
      <c r="F361" s="522"/>
      <c r="G361" s="169"/>
      <c r="H361" s="177"/>
      <c r="I361" s="178"/>
      <c r="J361" s="179"/>
      <c r="K361" s="180"/>
      <c r="L361" s="185"/>
      <c r="M361" s="538"/>
      <c r="N361" s="546"/>
      <c r="O361" s="387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</row>
    <row r="362" spans="1:225" s="6" customFormat="1" ht="21" customHeight="1">
      <c r="A362" s="162"/>
      <c r="B362" s="411" t="s">
        <v>1254</v>
      </c>
      <c r="C362" s="411" t="s">
        <v>106</v>
      </c>
      <c r="D362" s="46" t="s">
        <v>348</v>
      </c>
      <c r="E362" s="43" t="s">
        <v>117</v>
      </c>
      <c r="F362" s="520" t="str">
        <f t="shared" si="7"/>
        <v>@</v>
      </c>
      <c r="G362" s="86"/>
      <c r="H362" s="110" t="s">
        <v>214</v>
      </c>
      <c r="I362" s="151" t="s">
        <v>152</v>
      </c>
      <c r="J362" s="106" t="s">
        <v>158</v>
      </c>
      <c r="K362" s="106"/>
      <c r="L362" s="118"/>
      <c r="M362" s="533">
        <v>6620</v>
      </c>
      <c r="N362" s="383">
        <v>8280</v>
      </c>
      <c r="O362" s="386">
        <v>7038</v>
      </c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</row>
    <row r="363" spans="1:225" s="6" customFormat="1" ht="17.25" customHeight="1">
      <c r="A363" s="162"/>
      <c r="B363" s="411" t="s">
        <v>1255</v>
      </c>
      <c r="C363" s="411" t="s">
        <v>106</v>
      </c>
      <c r="D363" s="46" t="s">
        <v>478</v>
      </c>
      <c r="E363" s="43" t="s">
        <v>388</v>
      </c>
      <c r="F363" s="520" t="str">
        <f t="shared" si="7"/>
        <v>@</v>
      </c>
      <c r="G363" s="86"/>
      <c r="H363" s="112" t="s">
        <v>193</v>
      </c>
      <c r="I363" s="425" t="s">
        <v>484</v>
      </c>
      <c r="J363" s="109" t="s">
        <v>158</v>
      </c>
      <c r="K363" s="289"/>
      <c r="L363" s="101"/>
      <c r="M363" s="533">
        <v>6560</v>
      </c>
      <c r="N363" s="383">
        <v>8200</v>
      </c>
      <c r="O363" s="386">
        <v>6970</v>
      </c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</row>
    <row r="364" spans="1:225" s="6" customFormat="1" ht="17.25" customHeight="1">
      <c r="A364" s="162"/>
      <c r="B364" s="411" t="s">
        <v>1256</v>
      </c>
      <c r="C364" s="411" t="s">
        <v>104</v>
      </c>
      <c r="D364" s="46" t="s">
        <v>351</v>
      </c>
      <c r="E364" s="43" t="s">
        <v>579</v>
      </c>
      <c r="F364" s="520" t="str">
        <f t="shared" si="7"/>
        <v>@</v>
      </c>
      <c r="G364" s="86"/>
      <c r="H364" s="112" t="s">
        <v>251</v>
      </c>
      <c r="I364" s="419"/>
      <c r="J364" s="109" t="s">
        <v>256</v>
      </c>
      <c r="K364" s="109"/>
      <c r="L364" s="101"/>
      <c r="M364" s="533">
        <v>6980</v>
      </c>
      <c r="N364" s="383">
        <v>8730</v>
      </c>
      <c r="O364" s="386">
        <v>7420.5</v>
      </c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</row>
    <row r="365" spans="1:225" s="6" customFormat="1" ht="19.5" customHeight="1">
      <c r="A365" s="162"/>
      <c r="B365" s="411" t="s">
        <v>1257</v>
      </c>
      <c r="C365" s="411" t="s">
        <v>106</v>
      </c>
      <c r="D365" s="46" t="s">
        <v>349</v>
      </c>
      <c r="E365" s="43" t="s">
        <v>350</v>
      </c>
      <c r="F365" s="520" t="str">
        <f t="shared" si="7"/>
        <v>@</v>
      </c>
      <c r="G365" s="86"/>
      <c r="H365" s="112" t="s">
        <v>192</v>
      </c>
      <c r="I365" s="91"/>
      <c r="J365" s="109" t="s">
        <v>158</v>
      </c>
      <c r="K365" s="109"/>
      <c r="L365" s="101"/>
      <c r="M365" s="533">
        <v>7000</v>
      </c>
      <c r="N365" s="383">
        <v>8750</v>
      </c>
      <c r="O365" s="386">
        <v>7437.5</v>
      </c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</row>
    <row r="366" spans="1:225" s="6" customFormat="1" ht="17.25" customHeight="1">
      <c r="A366" s="162"/>
      <c r="B366" s="23" t="s">
        <v>1258</v>
      </c>
      <c r="C366" s="411" t="s">
        <v>106</v>
      </c>
      <c r="D366" s="46" t="s">
        <v>944</v>
      </c>
      <c r="E366" s="43" t="s">
        <v>143</v>
      </c>
      <c r="F366" s="520" t="str">
        <f t="shared" si="7"/>
        <v>@</v>
      </c>
      <c r="G366" s="87"/>
      <c r="H366" s="110" t="s">
        <v>232</v>
      </c>
      <c r="I366" s="93"/>
      <c r="J366" s="106" t="s">
        <v>173</v>
      </c>
      <c r="K366" s="106"/>
      <c r="L366" s="101"/>
      <c r="M366" s="533">
        <v>7000</v>
      </c>
      <c r="N366" s="383">
        <v>8750</v>
      </c>
      <c r="O366" s="386">
        <v>7437.5</v>
      </c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</row>
    <row r="367" spans="1:225" s="6" customFormat="1" ht="17.25" customHeight="1">
      <c r="A367" s="162"/>
      <c r="B367" s="411" t="s">
        <v>1259</v>
      </c>
      <c r="C367" s="411" t="s">
        <v>106</v>
      </c>
      <c r="D367" s="46" t="s">
        <v>945</v>
      </c>
      <c r="E367" s="43" t="s">
        <v>142</v>
      </c>
      <c r="F367" s="520" t="str">
        <f t="shared" si="7"/>
        <v>@</v>
      </c>
      <c r="G367" s="86"/>
      <c r="H367" s="112" t="s">
        <v>255</v>
      </c>
      <c r="I367" s="151" t="s">
        <v>152</v>
      </c>
      <c r="J367" s="109" t="s">
        <v>158</v>
      </c>
      <c r="K367" s="109"/>
      <c r="L367" s="101"/>
      <c r="M367" s="533">
        <v>7000</v>
      </c>
      <c r="N367" s="383">
        <v>8750</v>
      </c>
      <c r="O367" s="386">
        <v>7437.5</v>
      </c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</row>
    <row r="368" spans="1:225" s="6" customFormat="1" ht="21" customHeight="1">
      <c r="A368" s="162"/>
      <c r="B368" s="411" t="s">
        <v>1260</v>
      </c>
      <c r="C368" s="411" t="s">
        <v>106</v>
      </c>
      <c r="D368" s="46" t="s">
        <v>743</v>
      </c>
      <c r="E368" s="43" t="s">
        <v>637</v>
      </c>
      <c r="F368" s="520" t="str">
        <f t="shared" si="7"/>
        <v>@</v>
      </c>
      <c r="G368" s="219" t="s">
        <v>739</v>
      </c>
      <c r="H368" s="112" t="s">
        <v>684</v>
      </c>
      <c r="I368" s="294"/>
      <c r="J368" s="109" t="s">
        <v>158</v>
      </c>
      <c r="K368" s="289" t="s">
        <v>556</v>
      </c>
      <c r="L368" s="101"/>
      <c r="M368" s="533">
        <v>6590</v>
      </c>
      <c r="N368" s="383">
        <v>8240</v>
      </c>
      <c r="O368" s="386">
        <v>7004</v>
      </c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</row>
    <row r="369" spans="1:225" s="7" customFormat="1" ht="18.75" customHeight="1">
      <c r="A369" s="162"/>
      <c r="B369" s="186"/>
      <c r="C369" s="187"/>
      <c r="D369" s="357" t="s">
        <v>352</v>
      </c>
      <c r="E369" s="188"/>
      <c r="F369" s="522"/>
      <c r="G369" s="192"/>
      <c r="H369" s="193"/>
      <c r="I369" s="194"/>
      <c r="J369" s="179"/>
      <c r="K369" s="179"/>
      <c r="L369" s="184"/>
      <c r="M369" s="538"/>
      <c r="N369" s="546"/>
      <c r="O369" s="387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</row>
    <row r="370" spans="1:225" s="7" customFormat="1" ht="27">
      <c r="A370" s="162"/>
      <c r="B370" s="18" t="s">
        <v>1261</v>
      </c>
      <c r="C370" s="30" t="s">
        <v>106</v>
      </c>
      <c r="D370" s="350" t="s">
        <v>353</v>
      </c>
      <c r="E370" s="24" t="s">
        <v>144</v>
      </c>
      <c r="F370" s="520" t="str">
        <f t="shared" si="7"/>
        <v>@</v>
      </c>
      <c r="G370" s="86"/>
      <c r="H370" s="110" t="s">
        <v>233</v>
      </c>
      <c r="I370" s="90"/>
      <c r="J370" s="107" t="s">
        <v>158</v>
      </c>
      <c r="K370" s="106"/>
      <c r="L370" s="118"/>
      <c r="M370" s="533">
        <v>6950</v>
      </c>
      <c r="N370" s="383">
        <v>8690</v>
      </c>
      <c r="O370" s="386">
        <v>7386.5</v>
      </c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</row>
    <row r="371" spans="1:225" s="7" customFormat="1" ht="27">
      <c r="A371" s="162"/>
      <c r="B371" s="18" t="s">
        <v>1262</v>
      </c>
      <c r="C371" s="30" t="s">
        <v>106</v>
      </c>
      <c r="D371" s="350" t="s">
        <v>353</v>
      </c>
      <c r="E371" s="24" t="s">
        <v>647</v>
      </c>
      <c r="F371" s="520" t="str">
        <f t="shared" si="7"/>
        <v>@</v>
      </c>
      <c r="G371" s="86"/>
      <c r="H371" s="110" t="s">
        <v>227</v>
      </c>
      <c r="I371" s="419"/>
      <c r="J371" s="98" t="s">
        <v>171</v>
      </c>
      <c r="K371" s="98"/>
      <c r="L371" s="101"/>
      <c r="M371" s="533">
        <v>7100</v>
      </c>
      <c r="N371" s="383">
        <v>8880</v>
      </c>
      <c r="O371" s="386">
        <v>7548</v>
      </c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</row>
    <row r="372" spans="1:225" s="7" customFormat="1" ht="27">
      <c r="A372" s="162"/>
      <c r="B372" s="18" t="s">
        <v>1263</v>
      </c>
      <c r="C372" s="30" t="s">
        <v>46</v>
      </c>
      <c r="D372" s="350" t="s">
        <v>659</v>
      </c>
      <c r="E372" s="24" t="s">
        <v>637</v>
      </c>
      <c r="F372" s="520" t="str">
        <f t="shared" si="7"/>
        <v>@</v>
      </c>
      <c r="G372" s="443"/>
      <c r="H372" s="110" t="s">
        <v>660</v>
      </c>
      <c r="I372" s="90" t="s">
        <v>152</v>
      </c>
      <c r="J372" s="98" t="s">
        <v>171</v>
      </c>
      <c r="K372" s="100" t="s">
        <v>556</v>
      </c>
      <c r="L372" s="101"/>
      <c r="M372" s="533">
        <v>8240</v>
      </c>
      <c r="N372" s="383">
        <v>10300</v>
      </c>
      <c r="O372" s="386">
        <v>8755</v>
      </c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</row>
    <row r="373" spans="1:225" s="7" customFormat="1" ht="39" customHeight="1">
      <c r="A373" s="162"/>
      <c r="B373" s="203" t="s">
        <v>1264</v>
      </c>
      <c r="C373" s="204" t="s">
        <v>106</v>
      </c>
      <c r="D373" s="353" t="s">
        <v>84</v>
      </c>
      <c r="E373" s="205" t="s">
        <v>504</v>
      </c>
      <c r="F373" s="521"/>
      <c r="G373" s="217" t="s">
        <v>41</v>
      </c>
      <c r="H373" s="207" t="s">
        <v>240</v>
      </c>
      <c r="I373" s="453"/>
      <c r="J373" s="211" t="s">
        <v>421</v>
      </c>
      <c r="K373" s="218"/>
      <c r="L373" s="223"/>
      <c r="M373" s="536">
        <v>3280</v>
      </c>
      <c r="N373" s="317">
        <v>4100</v>
      </c>
      <c r="O373" s="390">
        <v>3485</v>
      </c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</row>
    <row r="374" spans="1:225" s="7" customFormat="1" ht="27">
      <c r="A374" s="162"/>
      <c r="B374" s="18" t="s">
        <v>1265</v>
      </c>
      <c r="C374" s="30" t="s">
        <v>106</v>
      </c>
      <c r="D374" s="350" t="s">
        <v>354</v>
      </c>
      <c r="E374" s="24" t="s">
        <v>70</v>
      </c>
      <c r="F374" s="520" t="str">
        <f t="shared" si="7"/>
        <v>@</v>
      </c>
      <c r="G374" s="86"/>
      <c r="H374" s="112" t="s">
        <v>208</v>
      </c>
      <c r="I374" s="151"/>
      <c r="J374" s="106" t="s">
        <v>158</v>
      </c>
      <c r="K374" s="106"/>
      <c r="L374" s="118"/>
      <c r="M374" s="533">
        <v>7090</v>
      </c>
      <c r="N374" s="383">
        <v>8860</v>
      </c>
      <c r="O374" s="386">
        <v>7531</v>
      </c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</row>
    <row r="375" spans="1:225" s="7" customFormat="1" ht="27">
      <c r="A375" s="162"/>
      <c r="B375" s="303" t="s">
        <v>1266</v>
      </c>
      <c r="C375" s="30" t="s">
        <v>106</v>
      </c>
      <c r="D375" s="350" t="s">
        <v>354</v>
      </c>
      <c r="E375" s="24" t="s">
        <v>71</v>
      </c>
      <c r="F375" s="520" t="str">
        <f t="shared" si="7"/>
        <v>@</v>
      </c>
      <c r="G375" s="86"/>
      <c r="H375" s="110" t="s">
        <v>198</v>
      </c>
      <c r="I375" s="90" t="s">
        <v>152</v>
      </c>
      <c r="J375" s="109" t="s">
        <v>158</v>
      </c>
      <c r="K375" s="118"/>
      <c r="L375" s="101"/>
      <c r="M375" s="533">
        <v>6350</v>
      </c>
      <c r="N375" s="383">
        <v>7940</v>
      </c>
      <c r="O375" s="386">
        <v>6749</v>
      </c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</row>
    <row r="376" spans="1:225" s="7" customFormat="1" ht="22.5" customHeight="1">
      <c r="A376" s="162"/>
      <c r="B376" s="307" t="s">
        <v>1267</v>
      </c>
      <c r="C376" s="30" t="s">
        <v>106</v>
      </c>
      <c r="D376" s="350" t="s">
        <v>276</v>
      </c>
      <c r="E376" s="24" t="s">
        <v>147</v>
      </c>
      <c r="F376" s="520" t="str">
        <f t="shared" si="7"/>
        <v>@</v>
      </c>
      <c r="G376" s="86"/>
      <c r="H376" s="110" t="s">
        <v>190</v>
      </c>
      <c r="I376" s="419"/>
      <c r="J376" s="109" t="s">
        <v>158</v>
      </c>
      <c r="K376" s="118"/>
      <c r="L376" s="101"/>
      <c r="M376" s="533">
        <v>6230</v>
      </c>
      <c r="N376" s="383">
        <v>7790</v>
      </c>
      <c r="O376" s="386">
        <v>6621.5</v>
      </c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</row>
    <row r="377" spans="1:225" s="7" customFormat="1" ht="27">
      <c r="A377" s="162"/>
      <c r="B377" s="18" t="s">
        <v>1268</v>
      </c>
      <c r="C377" s="30" t="s">
        <v>106</v>
      </c>
      <c r="D377" s="350" t="s">
        <v>664</v>
      </c>
      <c r="E377" s="24" t="s">
        <v>475</v>
      </c>
      <c r="F377" s="520" t="str">
        <f t="shared" si="7"/>
        <v>@</v>
      </c>
      <c r="G377" s="443"/>
      <c r="H377" s="110" t="s">
        <v>663</v>
      </c>
      <c r="I377" s="90" t="s">
        <v>152</v>
      </c>
      <c r="J377" s="109" t="s">
        <v>171</v>
      </c>
      <c r="K377" s="118" t="s">
        <v>556</v>
      </c>
      <c r="L377" s="101"/>
      <c r="M377" s="533">
        <v>6840</v>
      </c>
      <c r="N377" s="383">
        <v>8550</v>
      </c>
      <c r="O377" s="386">
        <v>7267.5</v>
      </c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</row>
    <row r="378" spans="1:37" s="52" customFormat="1" ht="23.25" customHeight="1">
      <c r="A378" s="162"/>
      <c r="B378" s="165"/>
      <c r="C378" s="166"/>
      <c r="D378" s="349" t="s">
        <v>355</v>
      </c>
      <c r="E378" s="176"/>
      <c r="F378" s="522"/>
      <c r="G378" s="169"/>
      <c r="H378" s="177"/>
      <c r="I378" s="178"/>
      <c r="J378" s="179"/>
      <c r="K378" s="180"/>
      <c r="L378" s="185"/>
      <c r="M378" s="538"/>
      <c r="N378" s="546"/>
      <c r="O378" s="387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</row>
    <row r="379" spans="2:41" ht="23.25" customHeight="1">
      <c r="B379" s="307" t="s">
        <v>1269</v>
      </c>
      <c r="C379" s="30" t="s">
        <v>104</v>
      </c>
      <c r="D379" s="350" t="s">
        <v>324</v>
      </c>
      <c r="E379" s="24" t="s">
        <v>965</v>
      </c>
      <c r="F379" s="520" t="str">
        <f t="shared" si="7"/>
        <v>@</v>
      </c>
      <c r="G379" s="86"/>
      <c r="H379" s="112" t="s">
        <v>251</v>
      </c>
      <c r="I379" s="91"/>
      <c r="J379" s="98" t="s">
        <v>158</v>
      </c>
      <c r="K379" s="109"/>
      <c r="L379" s="101"/>
      <c r="M379" s="533">
        <v>6850</v>
      </c>
      <c r="N379" s="383">
        <v>8560</v>
      </c>
      <c r="O379" s="386">
        <v>7276</v>
      </c>
      <c r="AL379" s="2"/>
      <c r="AM379" s="2"/>
      <c r="AN379" s="2"/>
      <c r="AO379" s="2"/>
    </row>
    <row r="380" spans="1:225" s="9" customFormat="1" ht="27">
      <c r="A380" s="162"/>
      <c r="B380" s="18" t="s">
        <v>1270</v>
      </c>
      <c r="C380" s="30" t="s">
        <v>106</v>
      </c>
      <c r="D380" s="350" t="s">
        <v>324</v>
      </c>
      <c r="E380" s="24" t="s">
        <v>118</v>
      </c>
      <c r="F380" s="520" t="str">
        <f t="shared" si="7"/>
        <v>@</v>
      </c>
      <c r="G380" s="86"/>
      <c r="H380" s="110" t="s">
        <v>235</v>
      </c>
      <c r="I380" s="91"/>
      <c r="J380" s="106" t="s">
        <v>158</v>
      </c>
      <c r="K380" s="106"/>
      <c r="L380" s="101"/>
      <c r="M380" s="533">
        <v>6420</v>
      </c>
      <c r="N380" s="383">
        <v>8030</v>
      </c>
      <c r="O380" s="386">
        <v>6825.5</v>
      </c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</row>
    <row r="381" spans="1:225" s="3" customFormat="1" ht="27">
      <c r="A381" s="162"/>
      <c r="B381" s="18" t="s">
        <v>1271</v>
      </c>
      <c r="C381" s="30" t="s">
        <v>106</v>
      </c>
      <c r="D381" s="350" t="s">
        <v>324</v>
      </c>
      <c r="E381" s="24" t="s">
        <v>118</v>
      </c>
      <c r="F381" s="520" t="str">
        <f t="shared" si="7"/>
        <v>@</v>
      </c>
      <c r="G381" s="86"/>
      <c r="H381" s="110" t="s">
        <v>235</v>
      </c>
      <c r="I381" s="91"/>
      <c r="J381" s="106" t="s">
        <v>158</v>
      </c>
      <c r="K381" s="106"/>
      <c r="L381" s="284" t="s">
        <v>175</v>
      </c>
      <c r="M381" s="533">
        <v>12700</v>
      </c>
      <c r="N381" s="383">
        <v>15880</v>
      </c>
      <c r="O381" s="386">
        <v>13498</v>
      </c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</row>
    <row r="382" spans="1:225" s="3" customFormat="1" ht="35.25" customHeight="1">
      <c r="A382" s="162"/>
      <c r="B382" s="203" t="s">
        <v>1272</v>
      </c>
      <c r="C382" s="204" t="s">
        <v>123</v>
      </c>
      <c r="D382" s="353" t="s">
        <v>324</v>
      </c>
      <c r="E382" s="205" t="s">
        <v>118</v>
      </c>
      <c r="F382" s="521"/>
      <c r="G382" s="217" t="s">
        <v>41</v>
      </c>
      <c r="H382" s="207" t="s">
        <v>56</v>
      </c>
      <c r="I382" s="453"/>
      <c r="J382" s="211" t="s">
        <v>169</v>
      </c>
      <c r="K382" s="218"/>
      <c r="L382" s="342" t="s">
        <v>175</v>
      </c>
      <c r="M382" s="536">
        <v>9840</v>
      </c>
      <c r="N382" s="317">
        <v>12300</v>
      </c>
      <c r="O382" s="390">
        <v>10455</v>
      </c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</row>
    <row r="383" spans="1:225" s="3" customFormat="1" ht="27">
      <c r="A383" s="162"/>
      <c r="B383" s="18" t="s">
        <v>1273</v>
      </c>
      <c r="C383" s="30" t="s">
        <v>106</v>
      </c>
      <c r="D383" s="350" t="s">
        <v>356</v>
      </c>
      <c r="E383" s="24" t="s">
        <v>128</v>
      </c>
      <c r="F383" s="520" t="str">
        <f t="shared" si="7"/>
        <v>@</v>
      </c>
      <c r="G383" s="86"/>
      <c r="H383" s="110" t="s">
        <v>185</v>
      </c>
      <c r="I383" s="419"/>
      <c r="J383" s="107" t="s">
        <v>158</v>
      </c>
      <c r="K383" s="107"/>
      <c r="L383" s="101"/>
      <c r="M383" s="533">
        <v>5670</v>
      </c>
      <c r="N383" s="383">
        <v>7090</v>
      </c>
      <c r="O383" s="386">
        <v>6026.5</v>
      </c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</row>
    <row r="384" spans="1:225" s="3" customFormat="1" ht="36.75" customHeight="1">
      <c r="A384" s="162"/>
      <c r="B384" s="203" t="s">
        <v>1264</v>
      </c>
      <c r="C384" s="204" t="s">
        <v>106</v>
      </c>
      <c r="D384" s="353" t="s">
        <v>81</v>
      </c>
      <c r="E384" s="205" t="s">
        <v>505</v>
      </c>
      <c r="F384" s="521"/>
      <c r="G384" s="217" t="s">
        <v>41</v>
      </c>
      <c r="H384" s="207" t="s">
        <v>240</v>
      </c>
      <c r="I384" s="208"/>
      <c r="J384" s="214" t="s">
        <v>421</v>
      </c>
      <c r="K384" s="218"/>
      <c r="L384" s="223"/>
      <c r="M384" s="536">
        <v>3280</v>
      </c>
      <c r="N384" s="317">
        <v>4100</v>
      </c>
      <c r="O384" s="390">
        <v>3485</v>
      </c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</row>
    <row r="385" spans="1:225" s="3" customFormat="1" ht="47.25" customHeight="1">
      <c r="A385" s="162"/>
      <c r="B385" s="307" t="s">
        <v>1274</v>
      </c>
      <c r="C385" s="30" t="s">
        <v>106</v>
      </c>
      <c r="D385" s="350" t="s">
        <v>537</v>
      </c>
      <c r="E385" s="24" t="s">
        <v>133</v>
      </c>
      <c r="F385" s="520" t="str">
        <f t="shared" si="7"/>
        <v>@</v>
      </c>
      <c r="G385" s="86"/>
      <c r="H385" s="110" t="s">
        <v>260</v>
      </c>
      <c r="I385" s="90"/>
      <c r="J385" s="107" t="s">
        <v>163</v>
      </c>
      <c r="K385" s="145" t="s">
        <v>588</v>
      </c>
      <c r="L385" s="118"/>
      <c r="M385" s="533">
        <v>6070</v>
      </c>
      <c r="N385" s="383">
        <v>7590</v>
      </c>
      <c r="O385" s="386">
        <v>6451.5</v>
      </c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</row>
    <row r="386" spans="1:225" s="3" customFormat="1" ht="33.75" customHeight="1">
      <c r="A386" s="162"/>
      <c r="B386" s="203" t="s">
        <v>1275</v>
      </c>
      <c r="C386" s="204" t="s">
        <v>106</v>
      </c>
      <c r="D386" s="353" t="s">
        <v>404</v>
      </c>
      <c r="E386" s="205" t="s">
        <v>405</v>
      </c>
      <c r="F386" s="521" t="str">
        <f t="shared" si="7"/>
        <v>@</v>
      </c>
      <c r="G386" s="217" t="s">
        <v>41</v>
      </c>
      <c r="H386" s="207" t="s">
        <v>212</v>
      </c>
      <c r="I386" s="208" t="s">
        <v>152</v>
      </c>
      <c r="J386" s="214" t="s">
        <v>245</v>
      </c>
      <c r="K386" s="218"/>
      <c r="L386" s="223"/>
      <c r="M386" s="542" t="s">
        <v>1359</v>
      </c>
      <c r="N386" s="317">
        <v>1200</v>
      </c>
      <c r="O386" s="390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</row>
    <row r="387" spans="1:225" s="3" customFormat="1" ht="30">
      <c r="A387" s="162"/>
      <c r="B387" s="307" t="s">
        <v>1041</v>
      </c>
      <c r="C387" s="30" t="s">
        <v>106</v>
      </c>
      <c r="D387" s="350" t="s">
        <v>357</v>
      </c>
      <c r="E387" s="24" t="s">
        <v>773</v>
      </c>
      <c r="F387" s="520" t="str">
        <f t="shared" si="7"/>
        <v>@</v>
      </c>
      <c r="G387" s="86"/>
      <c r="H387" s="110" t="s">
        <v>236</v>
      </c>
      <c r="I387" s="90" t="s">
        <v>152</v>
      </c>
      <c r="J387" s="107" t="s">
        <v>155</v>
      </c>
      <c r="K387" s="106"/>
      <c r="L387" s="118"/>
      <c r="M387" s="533">
        <v>6440</v>
      </c>
      <c r="N387" s="383">
        <v>8050</v>
      </c>
      <c r="O387" s="386">
        <v>6842.5</v>
      </c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</row>
    <row r="388" spans="1:225" s="3" customFormat="1" ht="26.25" customHeight="1">
      <c r="A388" s="162"/>
      <c r="B388" s="307" t="s">
        <v>1276</v>
      </c>
      <c r="C388" s="30" t="s">
        <v>106</v>
      </c>
      <c r="D388" s="350" t="s">
        <v>769</v>
      </c>
      <c r="E388" s="24" t="s">
        <v>744</v>
      </c>
      <c r="F388" s="520" t="str">
        <f t="shared" si="7"/>
        <v>@</v>
      </c>
      <c r="G388" s="219" t="s">
        <v>739</v>
      </c>
      <c r="H388" s="110" t="s">
        <v>768</v>
      </c>
      <c r="I388" s="90" t="s">
        <v>152</v>
      </c>
      <c r="J388" s="107" t="s">
        <v>158</v>
      </c>
      <c r="K388" s="106" t="s">
        <v>556</v>
      </c>
      <c r="L388" s="118"/>
      <c r="M388" s="533">
        <v>6440</v>
      </c>
      <c r="N388" s="383">
        <v>8050</v>
      </c>
      <c r="O388" s="386">
        <v>6842.5</v>
      </c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</row>
    <row r="389" spans="1:225" s="3" customFormat="1" ht="25.5" customHeight="1">
      <c r="A389" s="162"/>
      <c r="B389" s="307" t="s">
        <v>815</v>
      </c>
      <c r="C389" s="30" t="s">
        <v>151</v>
      </c>
      <c r="D389" s="350" t="s">
        <v>769</v>
      </c>
      <c r="E389" s="24" t="s">
        <v>744</v>
      </c>
      <c r="F389" s="520" t="str">
        <f>HYPERLINK("http://www.catalogue.bosal.com/pdf/pdf_mi/040273.pdf","@")</f>
        <v>@</v>
      </c>
      <c r="G389" s="324"/>
      <c r="H389" s="110"/>
      <c r="I389" s="90" t="s">
        <v>152</v>
      </c>
      <c r="J389" s="107" t="s">
        <v>158</v>
      </c>
      <c r="K389" s="106" t="s">
        <v>556</v>
      </c>
      <c r="L389" s="118"/>
      <c r="M389" s="533">
        <v>9660</v>
      </c>
      <c r="N389" s="383">
        <v>12560</v>
      </c>
      <c r="O389" s="386">
        <v>10676</v>
      </c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</row>
    <row r="390" spans="1:37" s="52" customFormat="1" ht="23.25" customHeight="1">
      <c r="A390" s="162"/>
      <c r="B390" s="165"/>
      <c r="C390" s="166"/>
      <c r="D390" s="349" t="s">
        <v>358</v>
      </c>
      <c r="E390" s="176"/>
      <c r="F390" s="522"/>
      <c r="G390" s="169"/>
      <c r="H390" s="177"/>
      <c r="I390" s="178"/>
      <c r="J390" s="179"/>
      <c r="K390" s="180"/>
      <c r="L390" s="185"/>
      <c r="M390" s="538"/>
      <c r="N390" s="546"/>
      <c r="O390" s="387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</row>
    <row r="391" spans="1:37" s="52" customFormat="1" ht="23.25" customHeight="1">
      <c r="A391" s="162"/>
      <c r="B391" s="307" t="s">
        <v>1277</v>
      </c>
      <c r="C391" s="30" t="s">
        <v>106</v>
      </c>
      <c r="D391" s="350" t="s">
        <v>406</v>
      </c>
      <c r="E391" s="24" t="s">
        <v>125</v>
      </c>
      <c r="F391" s="520" t="str">
        <f t="shared" si="7"/>
        <v>@</v>
      </c>
      <c r="G391" s="86"/>
      <c r="H391" s="147" t="s">
        <v>208</v>
      </c>
      <c r="I391" s="151"/>
      <c r="J391" s="109" t="s">
        <v>171</v>
      </c>
      <c r="K391" s="109"/>
      <c r="L391" s="101"/>
      <c r="M391" s="533">
        <v>5090</v>
      </c>
      <c r="N391" s="383">
        <v>6360</v>
      </c>
      <c r="O391" s="386">
        <v>5406</v>
      </c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</row>
    <row r="392" spans="1:37" s="52" customFormat="1" ht="18" customHeight="1">
      <c r="A392" s="162"/>
      <c r="B392" s="414" t="s">
        <v>723</v>
      </c>
      <c r="C392" s="259" t="s">
        <v>106</v>
      </c>
      <c r="D392" s="359" t="s">
        <v>830</v>
      </c>
      <c r="E392" s="245" t="s">
        <v>563</v>
      </c>
      <c r="F392" s="520" t="str">
        <f>HYPERLINK("http://www.catalogue.bosal.com/pdf/pdf_mi/044421.pdf","@")</f>
        <v>@</v>
      </c>
      <c r="G392" s="324"/>
      <c r="H392" s="113"/>
      <c r="I392" s="151"/>
      <c r="J392" s="109" t="s">
        <v>724</v>
      </c>
      <c r="K392" s="289" t="s">
        <v>556</v>
      </c>
      <c r="L392" s="284"/>
      <c r="M392" s="533">
        <v>5990</v>
      </c>
      <c r="N392" s="383">
        <v>7780</v>
      </c>
      <c r="O392" s="386">
        <v>6613</v>
      </c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</row>
    <row r="393" spans="2:41" ht="18" customHeight="1">
      <c r="B393" s="307" t="s">
        <v>1278</v>
      </c>
      <c r="C393" s="30" t="s">
        <v>106</v>
      </c>
      <c r="D393" s="350" t="s">
        <v>267</v>
      </c>
      <c r="E393" s="24" t="s">
        <v>35</v>
      </c>
      <c r="F393" s="520" t="str">
        <f t="shared" si="7"/>
        <v>@</v>
      </c>
      <c r="G393" s="86"/>
      <c r="H393" s="113" t="s">
        <v>235</v>
      </c>
      <c r="I393" s="151"/>
      <c r="J393" s="109" t="s">
        <v>171</v>
      </c>
      <c r="K393" s="109"/>
      <c r="L393" s="284"/>
      <c r="M393" s="533">
        <v>5600</v>
      </c>
      <c r="N393" s="383">
        <v>7000</v>
      </c>
      <c r="O393" s="386">
        <v>5950</v>
      </c>
      <c r="AL393" s="2"/>
      <c r="AM393" s="2"/>
      <c r="AN393" s="2"/>
      <c r="AO393" s="2"/>
    </row>
    <row r="394" spans="2:225" ht="18.75" customHeight="1">
      <c r="B394" s="243" t="s">
        <v>1279</v>
      </c>
      <c r="C394" s="259" t="s">
        <v>46</v>
      </c>
      <c r="D394" s="359" t="s">
        <v>267</v>
      </c>
      <c r="E394" s="245" t="s">
        <v>52</v>
      </c>
      <c r="F394" s="520" t="str">
        <f t="shared" si="7"/>
        <v>@</v>
      </c>
      <c r="G394" s="86"/>
      <c r="H394" s="113" t="s">
        <v>506</v>
      </c>
      <c r="I394" s="151"/>
      <c r="J394" s="109" t="s">
        <v>171</v>
      </c>
      <c r="K394" s="289"/>
      <c r="L394" s="101"/>
      <c r="M394" s="533">
        <v>4950</v>
      </c>
      <c r="N394" s="383">
        <v>6190</v>
      </c>
      <c r="O394" s="386">
        <v>5261.5</v>
      </c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</row>
    <row r="395" spans="2:41" ht="20.25" customHeight="1">
      <c r="B395" s="414" t="s">
        <v>704</v>
      </c>
      <c r="C395" s="259" t="s">
        <v>106</v>
      </c>
      <c r="D395" s="359" t="s">
        <v>831</v>
      </c>
      <c r="E395" s="245" t="s">
        <v>35</v>
      </c>
      <c r="F395" s="520" t="str">
        <f>HYPERLINK("http://www.catalogue.bosal.com/pdf/pdf_mi/037181.pdf","@")</f>
        <v>@</v>
      </c>
      <c r="G395" s="324"/>
      <c r="H395" s="113"/>
      <c r="I395" s="151"/>
      <c r="J395" s="109" t="s">
        <v>714</v>
      </c>
      <c r="K395" s="289" t="s">
        <v>556</v>
      </c>
      <c r="L395" s="284"/>
      <c r="M395" s="533">
        <v>6990</v>
      </c>
      <c r="N395" s="383">
        <v>8990</v>
      </c>
      <c r="O395" s="386">
        <v>7641</v>
      </c>
      <c r="AL395" s="2"/>
      <c r="AM395" s="2"/>
      <c r="AN395" s="2"/>
      <c r="AO395" s="2"/>
    </row>
    <row r="396" spans="2:41" ht="35.25" customHeight="1">
      <c r="B396" s="203" t="s">
        <v>1280</v>
      </c>
      <c r="C396" s="204" t="s">
        <v>106</v>
      </c>
      <c r="D396" s="353" t="s">
        <v>389</v>
      </c>
      <c r="E396" s="205" t="s">
        <v>35</v>
      </c>
      <c r="F396" s="521"/>
      <c r="G396" s="206" t="s">
        <v>41</v>
      </c>
      <c r="H396" s="224" t="s">
        <v>184</v>
      </c>
      <c r="I396" s="208"/>
      <c r="J396" s="214" t="s">
        <v>171</v>
      </c>
      <c r="K396" s="214"/>
      <c r="L396" s="342"/>
      <c r="M396" s="542" t="s">
        <v>1360</v>
      </c>
      <c r="N396" s="317">
        <v>2500</v>
      </c>
      <c r="O396" s="390"/>
      <c r="AL396" s="2"/>
      <c r="AM396" s="2"/>
      <c r="AN396" s="2"/>
      <c r="AO396" s="2"/>
    </row>
    <row r="397" spans="2:41" ht="27">
      <c r="B397" s="18" t="s">
        <v>1281</v>
      </c>
      <c r="C397" s="30" t="s">
        <v>46</v>
      </c>
      <c r="D397" s="350" t="s">
        <v>389</v>
      </c>
      <c r="E397" s="24" t="s">
        <v>52</v>
      </c>
      <c r="F397" s="520" t="str">
        <f t="shared" si="7"/>
        <v>@</v>
      </c>
      <c r="G397" s="86"/>
      <c r="H397" s="113" t="s">
        <v>226</v>
      </c>
      <c r="I397" s="90"/>
      <c r="J397" s="98" t="s">
        <v>171</v>
      </c>
      <c r="K397" s="98"/>
      <c r="L397" s="284"/>
      <c r="M397" s="533">
        <v>5160</v>
      </c>
      <c r="N397" s="383">
        <v>6450</v>
      </c>
      <c r="O397" s="386">
        <v>5482.5</v>
      </c>
      <c r="AL397" s="2"/>
      <c r="AM397" s="2"/>
      <c r="AN397" s="2"/>
      <c r="AO397" s="2"/>
    </row>
    <row r="398" spans="2:41" ht="22.5" customHeight="1">
      <c r="B398" s="414" t="s">
        <v>703</v>
      </c>
      <c r="C398" s="259" t="s">
        <v>106</v>
      </c>
      <c r="D398" s="359" t="s">
        <v>832</v>
      </c>
      <c r="E398" s="245" t="s">
        <v>35</v>
      </c>
      <c r="F398" s="520" t="str">
        <f>HYPERLINK("http://www.catalogue.bosal.com/pdf/pdf_mi/037171.pdf","@")</f>
        <v>@</v>
      </c>
      <c r="G398" s="324"/>
      <c r="H398" s="113"/>
      <c r="I398" s="90"/>
      <c r="J398" s="98" t="s">
        <v>714</v>
      </c>
      <c r="K398" s="115" t="s">
        <v>556</v>
      </c>
      <c r="L398" s="284"/>
      <c r="M398" s="533">
        <v>6990</v>
      </c>
      <c r="N398" s="383">
        <v>8990</v>
      </c>
      <c r="O398" s="386">
        <v>7641</v>
      </c>
      <c r="AL398" s="2"/>
      <c r="AM398" s="2"/>
      <c r="AN398" s="2"/>
      <c r="AO398" s="2"/>
    </row>
    <row r="399" spans="2:41" ht="26.25" customHeight="1">
      <c r="B399" s="18" t="s">
        <v>1282</v>
      </c>
      <c r="C399" s="30" t="s">
        <v>106</v>
      </c>
      <c r="D399" s="350" t="s">
        <v>89</v>
      </c>
      <c r="E399" s="24" t="s">
        <v>117</v>
      </c>
      <c r="F399" s="520" t="str">
        <f t="shared" si="7"/>
        <v>@</v>
      </c>
      <c r="G399" s="86"/>
      <c r="H399" s="113" t="s">
        <v>224</v>
      </c>
      <c r="I399" s="151" t="s">
        <v>152</v>
      </c>
      <c r="J399" s="109" t="s">
        <v>171</v>
      </c>
      <c r="K399" s="109"/>
      <c r="L399" s="101"/>
      <c r="M399" s="533">
        <v>6390</v>
      </c>
      <c r="N399" s="383">
        <v>7990</v>
      </c>
      <c r="O399" s="386">
        <v>6791.5</v>
      </c>
      <c r="AL399" s="2"/>
      <c r="AM399" s="2"/>
      <c r="AN399" s="2"/>
      <c r="AO399" s="2"/>
    </row>
    <row r="400" spans="2:225" ht="30.75" customHeight="1">
      <c r="B400" s="307" t="s">
        <v>1283</v>
      </c>
      <c r="C400" s="30" t="s">
        <v>106</v>
      </c>
      <c r="D400" s="350" t="s">
        <v>362</v>
      </c>
      <c r="E400" s="24" t="s">
        <v>148</v>
      </c>
      <c r="F400" s="520" t="str">
        <f t="shared" si="7"/>
        <v>@</v>
      </c>
      <c r="G400" s="86"/>
      <c r="H400" s="110" t="s">
        <v>235</v>
      </c>
      <c r="I400" s="151" t="s">
        <v>152</v>
      </c>
      <c r="J400" s="106" t="s">
        <v>159</v>
      </c>
      <c r="K400" s="106"/>
      <c r="L400" s="118"/>
      <c r="M400" s="533">
        <v>4790</v>
      </c>
      <c r="N400" s="383">
        <v>5990</v>
      </c>
      <c r="O400" s="386">
        <v>5091.5</v>
      </c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</row>
    <row r="401" spans="2:225" ht="30" customHeight="1">
      <c r="B401" s="414" t="s">
        <v>686</v>
      </c>
      <c r="C401" s="259" t="s">
        <v>106</v>
      </c>
      <c r="D401" s="359" t="s">
        <v>833</v>
      </c>
      <c r="E401" s="245" t="s">
        <v>148</v>
      </c>
      <c r="F401" s="520" t="str">
        <f>HYPERLINK("http://www.catalogue.bosal.com/pdf/pdf_mi/028031.pdf","@")</f>
        <v>@</v>
      </c>
      <c r="G401" s="324"/>
      <c r="H401" s="113"/>
      <c r="I401" s="151"/>
      <c r="J401" s="109"/>
      <c r="K401" s="289"/>
      <c r="L401" s="284"/>
      <c r="M401" s="533">
        <v>5900</v>
      </c>
      <c r="N401" s="383">
        <v>7600</v>
      </c>
      <c r="O401" s="386">
        <v>6460</v>
      </c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</row>
    <row r="402" spans="2:225" ht="24" customHeight="1">
      <c r="B402" s="307" t="s">
        <v>1284</v>
      </c>
      <c r="C402" s="30" t="s">
        <v>106</v>
      </c>
      <c r="D402" s="350" t="s">
        <v>363</v>
      </c>
      <c r="E402" s="24" t="s">
        <v>360</v>
      </c>
      <c r="F402" s="520" t="str">
        <f t="shared" si="7"/>
        <v>@</v>
      </c>
      <c r="G402" s="86"/>
      <c r="H402" s="110" t="s">
        <v>237</v>
      </c>
      <c r="I402" s="151" t="s">
        <v>152</v>
      </c>
      <c r="J402" s="106" t="s">
        <v>161</v>
      </c>
      <c r="K402" s="106"/>
      <c r="L402" s="118"/>
      <c r="M402" s="533">
        <v>5230</v>
      </c>
      <c r="N402" s="383">
        <v>6540</v>
      </c>
      <c r="O402" s="386">
        <v>5559</v>
      </c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</row>
    <row r="403" spans="2:225" ht="31.5" customHeight="1">
      <c r="B403" s="414" t="s">
        <v>1285</v>
      </c>
      <c r="C403" s="259" t="s">
        <v>106</v>
      </c>
      <c r="D403" s="359" t="s">
        <v>841</v>
      </c>
      <c r="E403" s="245" t="s">
        <v>764</v>
      </c>
      <c r="F403" s="520" t="str">
        <f t="shared" si="7"/>
        <v>@</v>
      </c>
      <c r="G403" s="219" t="s">
        <v>739</v>
      </c>
      <c r="H403" s="113" t="s">
        <v>683</v>
      </c>
      <c r="I403" s="151"/>
      <c r="J403" s="109" t="s">
        <v>155</v>
      </c>
      <c r="K403" s="289" t="s">
        <v>556</v>
      </c>
      <c r="L403" s="284"/>
      <c r="M403" s="533">
        <v>5290</v>
      </c>
      <c r="N403" s="383">
        <v>6610</v>
      </c>
      <c r="O403" s="386">
        <v>5618.5</v>
      </c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  <c r="FJ403" s="3"/>
      <c r="FK403" s="3"/>
      <c r="FL403" s="3"/>
      <c r="FM403" s="3"/>
      <c r="FN403" s="3"/>
      <c r="FO403" s="3"/>
      <c r="FP403" s="3"/>
      <c r="FQ403" s="3"/>
      <c r="FR403" s="3"/>
      <c r="FS403" s="3"/>
      <c r="FT403" s="3"/>
      <c r="FU403" s="3"/>
      <c r="FV403" s="3"/>
      <c r="FW403" s="3"/>
      <c r="FX403" s="3"/>
      <c r="FY403" s="3"/>
      <c r="FZ403" s="3"/>
      <c r="GA403" s="3"/>
      <c r="GB403" s="3"/>
      <c r="GC403" s="3"/>
      <c r="GD403" s="3"/>
      <c r="GE403" s="3"/>
      <c r="GF403" s="3"/>
      <c r="GG403" s="3"/>
      <c r="GH403" s="3"/>
      <c r="GI403" s="3"/>
      <c r="GJ403" s="3"/>
      <c r="GK403" s="3"/>
      <c r="GL403" s="3"/>
      <c r="GM403" s="3"/>
      <c r="GN403" s="3"/>
      <c r="GO403" s="3"/>
      <c r="GP403" s="3"/>
      <c r="GQ403" s="3"/>
      <c r="GR403" s="3"/>
      <c r="GS403" s="3"/>
      <c r="GT403" s="3"/>
      <c r="GU403" s="3"/>
      <c r="GV403" s="3"/>
      <c r="GW403" s="3"/>
      <c r="GX403" s="3"/>
      <c r="GY403" s="3"/>
      <c r="GZ403" s="3"/>
      <c r="HA403" s="3"/>
      <c r="HB403" s="3"/>
      <c r="HC403" s="3"/>
      <c r="HD403" s="3"/>
      <c r="HE403" s="3"/>
      <c r="HF403" s="3"/>
      <c r="HG403" s="3"/>
      <c r="HH403" s="3"/>
      <c r="HI403" s="3"/>
      <c r="HJ403" s="3"/>
      <c r="HK403" s="3"/>
      <c r="HL403" s="3"/>
      <c r="HM403" s="3"/>
      <c r="HN403" s="3"/>
      <c r="HO403" s="3"/>
      <c r="HP403" s="3"/>
      <c r="HQ403" s="3"/>
    </row>
    <row r="404" spans="2:41" ht="30" customHeight="1">
      <c r="B404" s="414" t="s">
        <v>687</v>
      </c>
      <c r="C404" s="259" t="s">
        <v>106</v>
      </c>
      <c r="D404" s="359" t="s">
        <v>841</v>
      </c>
      <c r="E404" s="245" t="s">
        <v>360</v>
      </c>
      <c r="F404" s="520" t="str">
        <f>HYPERLINK("http://www.catalogue.bosal.com/pdf/pdf_mi/028041.pdf","@")</f>
        <v>@</v>
      </c>
      <c r="G404" s="324"/>
      <c r="H404" s="113"/>
      <c r="I404" s="151"/>
      <c r="J404" s="109"/>
      <c r="K404" s="289"/>
      <c r="L404" s="284"/>
      <c r="M404" s="533">
        <v>8300</v>
      </c>
      <c r="N404" s="383">
        <v>10700</v>
      </c>
      <c r="O404" s="386">
        <v>9095</v>
      </c>
      <c r="AL404" s="2"/>
      <c r="AM404" s="2"/>
      <c r="AN404" s="2"/>
      <c r="AO404" s="2"/>
    </row>
    <row r="405" spans="2:225" ht="27">
      <c r="B405" s="307" t="s">
        <v>1286</v>
      </c>
      <c r="C405" s="30" t="s">
        <v>106</v>
      </c>
      <c r="D405" s="350" t="s">
        <v>122</v>
      </c>
      <c r="E405" s="24" t="s">
        <v>148</v>
      </c>
      <c r="F405" s="520" t="str">
        <f t="shared" si="7"/>
        <v>@</v>
      </c>
      <c r="G405" s="86"/>
      <c r="H405" s="110" t="s">
        <v>235</v>
      </c>
      <c r="I405" s="151" t="s">
        <v>152</v>
      </c>
      <c r="J405" s="106" t="s">
        <v>161</v>
      </c>
      <c r="K405" s="106"/>
      <c r="L405" s="118"/>
      <c r="M405" s="533">
        <v>4790</v>
      </c>
      <c r="N405" s="383">
        <v>5990</v>
      </c>
      <c r="O405" s="386">
        <v>5091.5</v>
      </c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  <c r="FJ405" s="3"/>
      <c r="FK405" s="3"/>
      <c r="FL405" s="3"/>
      <c r="FM405" s="3"/>
      <c r="FN405" s="3"/>
      <c r="FO405" s="3"/>
      <c r="FP405" s="3"/>
      <c r="FQ405" s="3"/>
      <c r="FR405" s="3"/>
      <c r="FS405" s="3"/>
      <c r="FT405" s="3"/>
      <c r="FU405" s="3"/>
      <c r="FV405" s="3"/>
      <c r="FW405" s="3"/>
      <c r="FX405" s="3"/>
      <c r="FY405" s="3"/>
      <c r="FZ405" s="3"/>
      <c r="GA405" s="3"/>
      <c r="GB405" s="3"/>
      <c r="GC405" s="3"/>
      <c r="GD405" s="3"/>
      <c r="GE405" s="3"/>
      <c r="GF405" s="3"/>
      <c r="GG405" s="3"/>
      <c r="GH405" s="3"/>
      <c r="GI405" s="3"/>
      <c r="GJ405" s="3"/>
      <c r="GK405" s="3"/>
      <c r="GL405" s="3"/>
      <c r="GM405" s="3"/>
      <c r="GN405" s="3"/>
      <c r="GO405" s="3"/>
      <c r="GP405" s="3"/>
      <c r="GQ405" s="3"/>
      <c r="GR405" s="3"/>
      <c r="GS405" s="3"/>
      <c r="GT405" s="3"/>
      <c r="GU405" s="3"/>
      <c r="GV405" s="3"/>
      <c r="GW405" s="3"/>
      <c r="GX405" s="3"/>
      <c r="GY405" s="3"/>
      <c r="GZ405" s="3"/>
      <c r="HA405" s="3"/>
      <c r="HB405" s="3"/>
      <c r="HC405" s="3"/>
      <c r="HD405" s="3"/>
      <c r="HE405" s="3"/>
      <c r="HF405" s="3"/>
      <c r="HG405" s="3"/>
      <c r="HH405" s="3"/>
      <c r="HI405" s="3"/>
      <c r="HJ405" s="3"/>
      <c r="HK405" s="3"/>
      <c r="HL405" s="3"/>
      <c r="HM405" s="3"/>
      <c r="HN405" s="3"/>
      <c r="HO405" s="3"/>
      <c r="HP405" s="3"/>
      <c r="HQ405" s="3"/>
    </row>
    <row r="406" spans="1:37" s="3" customFormat="1" ht="34.5" customHeight="1">
      <c r="A406" s="162"/>
      <c r="B406" s="307" t="s">
        <v>1159</v>
      </c>
      <c r="C406" s="30" t="s">
        <v>106</v>
      </c>
      <c r="D406" s="350" t="s">
        <v>836</v>
      </c>
      <c r="E406" s="24" t="s">
        <v>302</v>
      </c>
      <c r="F406" s="520" t="str">
        <f t="shared" si="7"/>
        <v>@</v>
      </c>
      <c r="G406" s="86"/>
      <c r="H406" s="110" t="s">
        <v>215</v>
      </c>
      <c r="I406" s="91"/>
      <c r="J406" s="106" t="s">
        <v>158</v>
      </c>
      <c r="K406" s="106"/>
      <c r="L406" s="101"/>
      <c r="M406" s="533">
        <v>7010</v>
      </c>
      <c r="N406" s="383">
        <v>8760</v>
      </c>
      <c r="O406" s="386">
        <v>7446</v>
      </c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</row>
    <row r="407" spans="1:37" s="3" customFormat="1" ht="36.75" customHeight="1">
      <c r="A407" s="162"/>
      <c r="B407" s="307" t="s">
        <v>1160</v>
      </c>
      <c r="C407" s="30" t="s">
        <v>106</v>
      </c>
      <c r="D407" s="350" t="s">
        <v>837</v>
      </c>
      <c r="E407" s="24" t="s">
        <v>52</v>
      </c>
      <c r="F407" s="520" t="str">
        <f t="shared" si="7"/>
        <v>@</v>
      </c>
      <c r="G407" s="86"/>
      <c r="H407" s="110" t="s">
        <v>215</v>
      </c>
      <c r="I407" s="91"/>
      <c r="J407" s="106" t="s">
        <v>158</v>
      </c>
      <c r="K407" s="106"/>
      <c r="L407" s="101"/>
      <c r="M407" s="533">
        <v>7010</v>
      </c>
      <c r="N407" s="383">
        <v>8760</v>
      </c>
      <c r="O407" s="386">
        <v>7446</v>
      </c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</row>
    <row r="408" spans="1:37" s="3" customFormat="1" ht="30" customHeight="1">
      <c r="A408" s="162"/>
      <c r="B408" s="307" t="s">
        <v>1161</v>
      </c>
      <c r="C408" s="30" t="s">
        <v>106</v>
      </c>
      <c r="D408" s="350" t="s">
        <v>837</v>
      </c>
      <c r="E408" s="24" t="s">
        <v>52</v>
      </c>
      <c r="F408" s="520" t="str">
        <f t="shared" si="7"/>
        <v>@</v>
      </c>
      <c r="G408" s="86"/>
      <c r="H408" s="277" t="s">
        <v>215</v>
      </c>
      <c r="I408" s="419"/>
      <c r="J408" s="106" t="s">
        <v>158</v>
      </c>
      <c r="K408" s="106"/>
      <c r="L408" s="284" t="s">
        <v>175</v>
      </c>
      <c r="M408" s="533">
        <v>13930</v>
      </c>
      <c r="N408" s="383">
        <v>17410</v>
      </c>
      <c r="O408" s="386">
        <v>14798.5</v>
      </c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</row>
    <row r="409" spans="1:37" s="3" customFormat="1" ht="31.5" customHeight="1">
      <c r="A409" s="162"/>
      <c r="B409" s="203" t="s">
        <v>1287</v>
      </c>
      <c r="C409" s="204" t="s">
        <v>123</v>
      </c>
      <c r="D409" s="353" t="s">
        <v>837</v>
      </c>
      <c r="E409" s="205" t="s">
        <v>52</v>
      </c>
      <c r="F409" s="521"/>
      <c r="G409" s="206" t="s">
        <v>41</v>
      </c>
      <c r="H409" s="416" t="s">
        <v>251</v>
      </c>
      <c r="I409" s="422"/>
      <c r="J409" s="211" t="s">
        <v>169</v>
      </c>
      <c r="K409" s="211"/>
      <c r="L409" s="342"/>
      <c r="M409" s="542" t="s">
        <v>1361</v>
      </c>
      <c r="N409" s="317">
        <v>4590</v>
      </c>
      <c r="O409" s="390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</row>
    <row r="410" spans="1:37" s="3" customFormat="1" ht="24" customHeight="1">
      <c r="A410" s="162"/>
      <c r="B410" s="414" t="s">
        <v>1288</v>
      </c>
      <c r="C410" s="259" t="s">
        <v>104</v>
      </c>
      <c r="D410" s="359" t="s">
        <v>834</v>
      </c>
      <c r="E410" s="245" t="s">
        <v>1355</v>
      </c>
      <c r="F410" s="520" t="str">
        <f t="shared" si="7"/>
        <v>@</v>
      </c>
      <c r="G410" s="443"/>
      <c r="H410" s="147" t="s">
        <v>251</v>
      </c>
      <c r="I410" s="90" t="s">
        <v>152</v>
      </c>
      <c r="J410" s="109"/>
      <c r="K410" s="289"/>
      <c r="L410" s="284" t="s">
        <v>12</v>
      </c>
      <c r="M410" s="533">
        <v>12890</v>
      </c>
      <c r="N410" s="383">
        <v>16110</v>
      </c>
      <c r="O410" s="386">
        <v>13693.5</v>
      </c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</row>
    <row r="411" spans="1:37" s="3" customFormat="1" ht="25.5" customHeight="1">
      <c r="A411" s="162"/>
      <c r="B411" s="307" t="s">
        <v>1289</v>
      </c>
      <c r="C411" s="30" t="s">
        <v>104</v>
      </c>
      <c r="D411" s="350" t="s">
        <v>834</v>
      </c>
      <c r="E411" s="24" t="s">
        <v>1355</v>
      </c>
      <c r="F411" s="520" t="str">
        <f t="shared" si="7"/>
        <v>@</v>
      </c>
      <c r="G411" s="86"/>
      <c r="H411" s="147" t="s">
        <v>251</v>
      </c>
      <c r="I411" s="90"/>
      <c r="J411" s="109" t="s">
        <v>158</v>
      </c>
      <c r="K411" s="289"/>
      <c r="L411" s="101"/>
      <c r="M411" s="533">
        <v>7160</v>
      </c>
      <c r="N411" s="383">
        <v>8950</v>
      </c>
      <c r="O411" s="386">
        <v>7607.5</v>
      </c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</row>
    <row r="412" spans="1:37" s="3" customFormat="1" ht="20.25" customHeight="1">
      <c r="A412" s="162"/>
      <c r="B412" s="414" t="s">
        <v>1290</v>
      </c>
      <c r="C412" s="259" t="s">
        <v>104</v>
      </c>
      <c r="D412" s="359" t="s">
        <v>834</v>
      </c>
      <c r="E412" s="245" t="s">
        <v>744</v>
      </c>
      <c r="F412" s="520" t="str">
        <f t="shared" si="7"/>
        <v>@</v>
      </c>
      <c r="G412" s="219" t="s">
        <v>739</v>
      </c>
      <c r="H412" s="147" t="s">
        <v>104</v>
      </c>
      <c r="I412" s="90"/>
      <c r="J412" s="109" t="s">
        <v>168</v>
      </c>
      <c r="K412" s="289" t="s">
        <v>556</v>
      </c>
      <c r="L412" s="284"/>
      <c r="M412" s="533">
        <v>7160</v>
      </c>
      <c r="N412" s="383">
        <v>8950</v>
      </c>
      <c r="O412" s="386">
        <v>7607.5</v>
      </c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</row>
    <row r="413" spans="1:37" s="3" customFormat="1" ht="21" customHeight="1">
      <c r="A413" s="162"/>
      <c r="B413" s="414" t="s">
        <v>1291</v>
      </c>
      <c r="C413" s="259" t="s">
        <v>104</v>
      </c>
      <c r="D413" s="359" t="s">
        <v>835</v>
      </c>
      <c r="E413" s="245" t="s">
        <v>744</v>
      </c>
      <c r="F413" s="520" t="str">
        <f t="shared" si="7"/>
        <v>@</v>
      </c>
      <c r="G413" s="219" t="s">
        <v>739</v>
      </c>
      <c r="H413" s="147" t="s">
        <v>104</v>
      </c>
      <c r="I413" s="90"/>
      <c r="J413" s="109" t="s">
        <v>168</v>
      </c>
      <c r="K413" s="289" t="s">
        <v>556</v>
      </c>
      <c r="L413" s="284" t="s">
        <v>12</v>
      </c>
      <c r="M413" s="533">
        <v>12780</v>
      </c>
      <c r="N413" s="383">
        <v>15980</v>
      </c>
      <c r="O413" s="386">
        <v>13583</v>
      </c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</row>
    <row r="414" spans="1:37" s="3" customFormat="1" ht="27">
      <c r="A414" s="162"/>
      <c r="B414" s="307" t="s">
        <v>1292</v>
      </c>
      <c r="C414" s="30" t="s">
        <v>104</v>
      </c>
      <c r="D414" s="350" t="s">
        <v>838</v>
      </c>
      <c r="E414" s="24" t="s">
        <v>147</v>
      </c>
      <c r="F414" s="520" t="str">
        <f t="shared" si="7"/>
        <v>@</v>
      </c>
      <c r="G414" s="86"/>
      <c r="H414" s="147" t="s">
        <v>251</v>
      </c>
      <c r="I414" s="90"/>
      <c r="J414" s="109" t="s">
        <v>158</v>
      </c>
      <c r="K414" s="289"/>
      <c r="L414" s="284"/>
      <c r="M414" s="533">
        <v>5810</v>
      </c>
      <c r="N414" s="383">
        <v>7260</v>
      </c>
      <c r="O414" s="386">
        <v>6171</v>
      </c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</row>
    <row r="415" spans="1:37" s="3" customFormat="1" ht="20.25" customHeight="1">
      <c r="A415" s="162"/>
      <c r="B415" s="77" t="s">
        <v>1293</v>
      </c>
      <c r="C415" s="30" t="s">
        <v>104</v>
      </c>
      <c r="D415" s="350" t="s">
        <v>450</v>
      </c>
      <c r="E415" s="74" t="s">
        <v>359</v>
      </c>
      <c r="F415" s="520" t="str">
        <f t="shared" si="7"/>
        <v>@</v>
      </c>
      <c r="G415" s="86"/>
      <c r="H415" s="116" t="s">
        <v>116</v>
      </c>
      <c r="I415" s="419"/>
      <c r="J415" s="109" t="s">
        <v>167</v>
      </c>
      <c r="K415" s="109"/>
      <c r="L415" s="101"/>
      <c r="M415" s="533">
        <v>5190</v>
      </c>
      <c r="N415" s="383">
        <v>6490</v>
      </c>
      <c r="O415" s="386">
        <v>5516.5</v>
      </c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</row>
    <row r="416" spans="1:37" s="3" customFormat="1" ht="31.5" customHeight="1">
      <c r="A416" s="162"/>
      <c r="B416" s="307" t="s">
        <v>1153</v>
      </c>
      <c r="C416" s="30" t="s">
        <v>106</v>
      </c>
      <c r="D416" s="350" t="s">
        <v>452</v>
      </c>
      <c r="E416" s="24" t="s">
        <v>364</v>
      </c>
      <c r="F416" s="520" t="str">
        <f aca="true" t="shared" si="8" ref="F416:F469">HYPERLINK("http://www.bosal-autoflex.ru/instructions1/"&amp;LEFT(B416,4)&amp;MID(B416,6,4)&amp;".pdf","@")</f>
        <v>@</v>
      </c>
      <c r="G416" s="86"/>
      <c r="H416" s="277" t="s">
        <v>215</v>
      </c>
      <c r="I416" s="419"/>
      <c r="J416" s="106" t="s">
        <v>167</v>
      </c>
      <c r="K416" s="106"/>
      <c r="L416" s="284" t="s">
        <v>175</v>
      </c>
      <c r="M416" s="533">
        <v>14130</v>
      </c>
      <c r="N416" s="383">
        <v>17660</v>
      </c>
      <c r="O416" s="386">
        <v>15011</v>
      </c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</row>
    <row r="417" spans="1:37" s="3" customFormat="1" ht="30" customHeight="1">
      <c r="A417" s="162"/>
      <c r="B417" s="307" t="s">
        <v>1151</v>
      </c>
      <c r="C417" s="30" t="s">
        <v>106</v>
      </c>
      <c r="D417" s="350" t="s">
        <v>451</v>
      </c>
      <c r="E417" s="24" t="s">
        <v>85</v>
      </c>
      <c r="F417" s="520" t="str">
        <f t="shared" si="8"/>
        <v>@</v>
      </c>
      <c r="G417" s="86"/>
      <c r="H417" s="277" t="s">
        <v>215</v>
      </c>
      <c r="I417" s="419"/>
      <c r="J417" s="106" t="s">
        <v>167</v>
      </c>
      <c r="K417" s="106"/>
      <c r="L417" s="101"/>
      <c r="M417" s="533">
        <v>6950</v>
      </c>
      <c r="N417" s="383">
        <v>8690</v>
      </c>
      <c r="O417" s="386">
        <v>7386.5</v>
      </c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</row>
    <row r="418" spans="1:37" s="3" customFormat="1" ht="30">
      <c r="A418" s="162"/>
      <c r="B418" s="307" t="s">
        <v>1294</v>
      </c>
      <c r="C418" s="30" t="s">
        <v>104</v>
      </c>
      <c r="D418" s="350" t="s">
        <v>451</v>
      </c>
      <c r="E418" s="24" t="s">
        <v>85</v>
      </c>
      <c r="F418" s="520" t="str">
        <f t="shared" si="8"/>
        <v>@</v>
      </c>
      <c r="G418" s="86"/>
      <c r="H418" s="116" t="s">
        <v>104</v>
      </c>
      <c r="I418" s="90"/>
      <c r="J418" s="109" t="s">
        <v>57</v>
      </c>
      <c r="K418" s="109"/>
      <c r="L418" s="101"/>
      <c r="M418" s="533">
        <v>9350</v>
      </c>
      <c r="N418" s="383">
        <v>11690</v>
      </c>
      <c r="O418" s="386">
        <v>9936.5</v>
      </c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</row>
    <row r="419" spans="1:37" s="3" customFormat="1" ht="31.5" customHeight="1">
      <c r="A419" s="162"/>
      <c r="B419" s="307" t="s">
        <v>1154</v>
      </c>
      <c r="C419" s="30" t="s">
        <v>104</v>
      </c>
      <c r="D419" s="350" t="s">
        <v>454</v>
      </c>
      <c r="E419" s="24" t="s">
        <v>125</v>
      </c>
      <c r="F419" s="520" t="str">
        <f t="shared" si="8"/>
        <v>@</v>
      </c>
      <c r="G419" s="86"/>
      <c r="H419" s="116"/>
      <c r="I419" s="90" t="s">
        <v>152</v>
      </c>
      <c r="J419" s="109" t="s">
        <v>257</v>
      </c>
      <c r="K419" s="109"/>
      <c r="L419" s="101"/>
      <c r="M419" s="533">
        <v>5560</v>
      </c>
      <c r="N419" s="383">
        <v>6950</v>
      </c>
      <c r="O419" s="386">
        <v>5907.5</v>
      </c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</row>
    <row r="420" spans="1:37" s="3" customFormat="1" ht="31.5" customHeight="1">
      <c r="A420" s="162"/>
      <c r="B420" s="307" t="s">
        <v>1405</v>
      </c>
      <c r="C420" s="30" t="s">
        <v>104</v>
      </c>
      <c r="D420" s="350" t="s">
        <v>1411</v>
      </c>
      <c r="E420" s="24" t="s">
        <v>125</v>
      </c>
      <c r="F420" s="520" t="str">
        <f>HYPERLINK("http://www.bosal-autoflex.ru/instructions1/"&amp;LEFT(B420,4)&amp;MID(B420,6,4)&amp;".pdf","@")</f>
        <v>@</v>
      </c>
      <c r="G420" s="219" t="s">
        <v>1403</v>
      </c>
      <c r="H420" s="116"/>
      <c r="I420" s="90"/>
      <c r="J420" s="109" t="s">
        <v>168</v>
      </c>
      <c r="K420" s="109"/>
      <c r="L420" s="101"/>
      <c r="M420" s="533">
        <v>7890</v>
      </c>
      <c r="N420" s="383">
        <v>10650</v>
      </c>
      <c r="O420" s="386">
        <v>9052</v>
      </c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</row>
    <row r="421" spans="1:37" s="3" customFormat="1" ht="31.5" customHeight="1">
      <c r="A421" s="162"/>
      <c r="B421" s="307" t="s">
        <v>1157</v>
      </c>
      <c r="C421" s="30" t="s">
        <v>106</v>
      </c>
      <c r="D421" s="350" t="s">
        <v>454</v>
      </c>
      <c r="E421" s="24" t="s">
        <v>125</v>
      </c>
      <c r="F421" s="520" t="str">
        <f t="shared" si="8"/>
        <v>@</v>
      </c>
      <c r="G421" s="86"/>
      <c r="H421" s="147" t="s">
        <v>195</v>
      </c>
      <c r="I421" s="90"/>
      <c r="J421" s="109" t="s">
        <v>158</v>
      </c>
      <c r="K421" s="109"/>
      <c r="L421" s="284" t="s">
        <v>12</v>
      </c>
      <c r="M421" s="533">
        <v>13510</v>
      </c>
      <c r="N421" s="383">
        <v>16890</v>
      </c>
      <c r="O421" s="386">
        <v>14356.5</v>
      </c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</row>
    <row r="422" spans="1:37" s="3" customFormat="1" ht="31.5" customHeight="1">
      <c r="A422" s="162"/>
      <c r="B422" s="307" t="s">
        <v>1158</v>
      </c>
      <c r="C422" s="30" t="s">
        <v>104</v>
      </c>
      <c r="D422" s="350" t="s">
        <v>981</v>
      </c>
      <c r="E422" s="24" t="s">
        <v>125</v>
      </c>
      <c r="F422" s="520" t="str">
        <f t="shared" si="8"/>
        <v>@</v>
      </c>
      <c r="G422" s="219" t="s">
        <v>739</v>
      </c>
      <c r="H422" s="147" t="s">
        <v>251</v>
      </c>
      <c r="I422" s="90"/>
      <c r="J422" s="109" t="s">
        <v>168</v>
      </c>
      <c r="K422" s="109"/>
      <c r="L422" s="284" t="s">
        <v>12</v>
      </c>
      <c r="M422" s="533">
        <v>13460</v>
      </c>
      <c r="N422" s="383">
        <v>16830</v>
      </c>
      <c r="O422" s="386">
        <v>14305.5</v>
      </c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</row>
    <row r="423" spans="1:37" s="3" customFormat="1" ht="35.25" customHeight="1">
      <c r="A423" s="162"/>
      <c r="B423" s="307" t="s">
        <v>1156</v>
      </c>
      <c r="C423" s="30" t="s">
        <v>106</v>
      </c>
      <c r="D423" s="350" t="s">
        <v>453</v>
      </c>
      <c r="E423" s="24" t="s">
        <v>125</v>
      </c>
      <c r="F423" s="520" t="str">
        <f t="shared" si="8"/>
        <v>@</v>
      </c>
      <c r="G423" s="86"/>
      <c r="H423" s="160" t="s">
        <v>195</v>
      </c>
      <c r="I423" s="420"/>
      <c r="J423" s="109" t="s">
        <v>158</v>
      </c>
      <c r="K423" s="109"/>
      <c r="L423" s="101"/>
      <c r="M423" s="533">
        <v>7010</v>
      </c>
      <c r="N423" s="383">
        <v>8760</v>
      </c>
      <c r="O423" s="386">
        <v>7446</v>
      </c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</row>
    <row r="424" spans="1:37" s="3" customFormat="1" ht="37.5" customHeight="1">
      <c r="A424" s="162"/>
      <c r="B424" s="307" t="s">
        <v>1155</v>
      </c>
      <c r="C424" s="30" t="s">
        <v>106</v>
      </c>
      <c r="D424" s="350" t="s">
        <v>316</v>
      </c>
      <c r="E424" s="24" t="s">
        <v>125</v>
      </c>
      <c r="F424" s="520" t="str">
        <f t="shared" si="8"/>
        <v>@</v>
      </c>
      <c r="G424" s="86"/>
      <c r="H424" s="112" t="s">
        <v>195</v>
      </c>
      <c r="I424" s="94"/>
      <c r="J424" s="109" t="s">
        <v>158</v>
      </c>
      <c r="K424" s="109"/>
      <c r="L424" s="284" t="s">
        <v>175</v>
      </c>
      <c r="M424" s="533">
        <v>14550</v>
      </c>
      <c r="N424" s="383">
        <v>18190</v>
      </c>
      <c r="O424" s="386">
        <v>15461.5</v>
      </c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</row>
    <row r="425" spans="2:41" ht="35.25" customHeight="1">
      <c r="B425" s="307" t="s">
        <v>1295</v>
      </c>
      <c r="C425" s="30" t="s">
        <v>635</v>
      </c>
      <c r="D425" s="350" t="s">
        <v>454</v>
      </c>
      <c r="E425" s="24" t="s">
        <v>388</v>
      </c>
      <c r="F425" s="520" t="str">
        <f t="shared" si="8"/>
        <v>@</v>
      </c>
      <c r="G425" s="443"/>
      <c r="H425" s="113" t="s">
        <v>635</v>
      </c>
      <c r="I425" s="151"/>
      <c r="J425" s="109" t="s">
        <v>158</v>
      </c>
      <c r="K425" s="289"/>
      <c r="L425" s="284" t="s">
        <v>636</v>
      </c>
      <c r="M425" s="533">
        <v>25810</v>
      </c>
      <c r="N425" s="383">
        <v>32260</v>
      </c>
      <c r="O425" s="386">
        <v>27421</v>
      </c>
      <c r="AL425" s="2"/>
      <c r="AM425" s="2"/>
      <c r="AN425" s="2"/>
      <c r="AO425" s="2"/>
    </row>
    <row r="426" spans="1:37" s="3" customFormat="1" ht="35.25" customHeight="1">
      <c r="A426" s="162"/>
      <c r="B426" s="307" t="s">
        <v>1150</v>
      </c>
      <c r="C426" s="30" t="s">
        <v>123</v>
      </c>
      <c r="D426" s="350" t="s">
        <v>459</v>
      </c>
      <c r="E426" s="24" t="s">
        <v>94</v>
      </c>
      <c r="F426" s="520" t="str">
        <f t="shared" si="8"/>
        <v>@</v>
      </c>
      <c r="G426" s="86"/>
      <c r="H426" s="160" t="s">
        <v>251</v>
      </c>
      <c r="I426" s="419"/>
      <c r="J426" s="106" t="s">
        <v>168</v>
      </c>
      <c r="K426" s="106"/>
      <c r="L426" s="101"/>
      <c r="M426" s="533">
        <v>7940</v>
      </c>
      <c r="N426" s="383">
        <v>9930</v>
      </c>
      <c r="O426" s="386">
        <v>8440.5</v>
      </c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</row>
    <row r="427" spans="1:37" s="3" customFormat="1" ht="39" customHeight="1">
      <c r="A427" s="162"/>
      <c r="B427" s="409" t="s">
        <v>1149</v>
      </c>
      <c r="C427" s="246" t="s">
        <v>106</v>
      </c>
      <c r="D427" s="358" t="s">
        <v>460</v>
      </c>
      <c r="E427" s="260" t="s">
        <v>52</v>
      </c>
      <c r="F427" s="520" t="str">
        <f t="shared" si="8"/>
        <v>@</v>
      </c>
      <c r="G427" s="86"/>
      <c r="H427" s="277" t="s">
        <v>215</v>
      </c>
      <c r="I427" s="419"/>
      <c r="J427" s="106" t="s">
        <v>167</v>
      </c>
      <c r="K427" s="106"/>
      <c r="L427" s="101"/>
      <c r="M427" s="533">
        <v>7080</v>
      </c>
      <c r="N427" s="383">
        <v>8850</v>
      </c>
      <c r="O427" s="386">
        <v>7522.5</v>
      </c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</row>
    <row r="428" spans="1:37" s="3" customFormat="1" ht="31.5" customHeight="1">
      <c r="A428" s="162"/>
      <c r="B428" s="409" t="s">
        <v>1144</v>
      </c>
      <c r="C428" s="246" t="s">
        <v>106</v>
      </c>
      <c r="D428" s="358" t="s">
        <v>842</v>
      </c>
      <c r="E428" s="260" t="s">
        <v>756</v>
      </c>
      <c r="F428" s="520" t="str">
        <f t="shared" si="8"/>
        <v>@</v>
      </c>
      <c r="G428" s="268"/>
      <c r="H428" s="147" t="s">
        <v>215</v>
      </c>
      <c r="I428" s="90"/>
      <c r="J428" s="109" t="s">
        <v>158</v>
      </c>
      <c r="K428" s="109"/>
      <c r="L428" s="284" t="s">
        <v>175</v>
      </c>
      <c r="M428" s="533">
        <v>13670</v>
      </c>
      <c r="N428" s="383">
        <v>17090</v>
      </c>
      <c r="O428" s="386">
        <v>14526.5</v>
      </c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</row>
    <row r="429" spans="1:37" s="3" customFormat="1" ht="36" customHeight="1">
      <c r="A429" s="162"/>
      <c r="B429" s="307" t="s">
        <v>1147</v>
      </c>
      <c r="C429" s="30" t="s">
        <v>104</v>
      </c>
      <c r="D429" s="358" t="s">
        <v>842</v>
      </c>
      <c r="E429" s="24" t="s">
        <v>756</v>
      </c>
      <c r="F429" s="520" t="str">
        <f t="shared" si="8"/>
        <v>@</v>
      </c>
      <c r="G429" s="269"/>
      <c r="H429" s="277" t="s">
        <v>251</v>
      </c>
      <c r="I429" s="425"/>
      <c r="J429" s="106" t="s">
        <v>257</v>
      </c>
      <c r="K429" s="118"/>
      <c r="L429" s="284" t="s">
        <v>12</v>
      </c>
      <c r="M429" s="533">
        <v>14030</v>
      </c>
      <c r="N429" s="383">
        <v>17540</v>
      </c>
      <c r="O429" s="386">
        <v>14909</v>
      </c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</row>
    <row r="430" spans="1:37" s="3" customFormat="1" ht="36" customHeight="1">
      <c r="A430" s="162"/>
      <c r="B430" s="494" t="s">
        <v>1148</v>
      </c>
      <c r="C430" s="282" t="s">
        <v>104</v>
      </c>
      <c r="D430" s="358" t="s">
        <v>980</v>
      </c>
      <c r="E430" s="24" t="s">
        <v>756</v>
      </c>
      <c r="F430" s="520" t="str">
        <f t="shared" si="8"/>
        <v>@</v>
      </c>
      <c r="G430" s="219" t="s">
        <v>739</v>
      </c>
      <c r="H430" s="277" t="s">
        <v>251</v>
      </c>
      <c r="I430" s="425"/>
      <c r="J430" s="106" t="s">
        <v>168</v>
      </c>
      <c r="K430" s="118"/>
      <c r="L430" s="284" t="s">
        <v>12</v>
      </c>
      <c r="M430" s="533">
        <v>14230</v>
      </c>
      <c r="N430" s="383">
        <v>17790</v>
      </c>
      <c r="O430" s="386">
        <v>15121.5</v>
      </c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</row>
    <row r="431" spans="1:37" s="3" customFormat="1" ht="35.25" customHeight="1">
      <c r="A431" s="162"/>
      <c r="B431" s="410" t="s">
        <v>1146</v>
      </c>
      <c r="C431" s="282" t="s">
        <v>106</v>
      </c>
      <c r="D431" s="358" t="s">
        <v>842</v>
      </c>
      <c r="E431" s="283" t="s">
        <v>756</v>
      </c>
      <c r="F431" s="520" t="str">
        <f t="shared" si="8"/>
        <v>@</v>
      </c>
      <c r="G431" s="86"/>
      <c r="H431" s="147" t="s">
        <v>215</v>
      </c>
      <c r="I431" s="90"/>
      <c r="J431" s="109" t="s">
        <v>158</v>
      </c>
      <c r="K431" s="109"/>
      <c r="L431" s="284"/>
      <c r="M431" s="533">
        <v>6210</v>
      </c>
      <c r="N431" s="383">
        <v>7760</v>
      </c>
      <c r="O431" s="386">
        <v>6596</v>
      </c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</row>
    <row r="432" spans="1:37" s="3" customFormat="1" ht="30.75" customHeight="1">
      <c r="A432" s="162"/>
      <c r="B432" s="410" t="s">
        <v>1145</v>
      </c>
      <c r="C432" s="282" t="s">
        <v>106</v>
      </c>
      <c r="D432" s="358" t="s">
        <v>842</v>
      </c>
      <c r="E432" s="283" t="s">
        <v>756</v>
      </c>
      <c r="F432" s="520" t="str">
        <f t="shared" si="8"/>
        <v>@</v>
      </c>
      <c r="G432" s="237"/>
      <c r="H432" s="147" t="s">
        <v>215</v>
      </c>
      <c r="I432" s="90"/>
      <c r="J432" s="109" t="s">
        <v>158</v>
      </c>
      <c r="K432" s="109"/>
      <c r="L432" s="284" t="s">
        <v>12</v>
      </c>
      <c r="M432" s="533">
        <v>12660</v>
      </c>
      <c r="N432" s="383">
        <v>15830</v>
      </c>
      <c r="O432" s="386">
        <v>13455.5</v>
      </c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</row>
    <row r="433" spans="1:37" s="3" customFormat="1" ht="35.25" customHeight="1">
      <c r="A433" s="162"/>
      <c r="B433" s="436" t="s">
        <v>1296</v>
      </c>
      <c r="C433" s="436" t="s">
        <v>635</v>
      </c>
      <c r="D433" s="350" t="s">
        <v>842</v>
      </c>
      <c r="E433" s="283" t="s">
        <v>756</v>
      </c>
      <c r="F433" s="520" t="str">
        <f t="shared" si="8"/>
        <v>@</v>
      </c>
      <c r="G433" s="496"/>
      <c r="H433" s="147" t="s">
        <v>635</v>
      </c>
      <c r="I433" s="90"/>
      <c r="J433" s="109" t="s">
        <v>158</v>
      </c>
      <c r="K433" s="289"/>
      <c r="L433" s="284" t="s">
        <v>12</v>
      </c>
      <c r="M433" s="533">
        <v>24930</v>
      </c>
      <c r="N433" s="383">
        <v>31160</v>
      </c>
      <c r="O433" s="386">
        <v>26486</v>
      </c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</row>
    <row r="434" spans="1:37" s="3" customFormat="1" ht="30" customHeight="1">
      <c r="A434" s="162"/>
      <c r="B434" s="410" t="s">
        <v>1021</v>
      </c>
      <c r="C434" s="282" t="s">
        <v>106</v>
      </c>
      <c r="D434" s="360" t="s">
        <v>361</v>
      </c>
      <c r="E434" s="283" t="s">
        <v>580</v>
      </c>
      <c r="F434" s="520" t="str">
        <f t="shared" si="8"/>
        <v>@</v>
      </c>
      <c r="G434" s="237"/>
      <c r="H434" s="277" t="s">
        <v>187</v>
      </c>
      <c r="I434" s="419"/>
      <c r="J434" s="106" t="s">
        <v>170</v>
      </c>
      <c r="K434" s="106"/>
      <c r="L434" s="101"/>
      <c r="M434" s="533">
        <v>6420</v>
      </c>
      <c r="N434" s="383">
        <v>8030</v>
      </c>
      <c r="O434" s="386">
        <v>6825.5</v>
      </c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</row>
    <row r="435" spans="1:37" s="3" customFormat="1" ht="33.75" customHeight="1">
      <c r="A435" s="162"/>
      <c r="B435" s="432" t="s">
        <v>1297</v>
      </c>
      <c r="C435" s="433" t="s">
        <v>106</v>
      </c>
      <c r="D435" s="431" t="s">
        <v>49</v>
      </c>
      <c r="E435" s="434" t="s">
        <v>563</v>
      </c>
      <c r="F435" s="521"/>
      <c r="G435" s="435" t="s">
        <v>41</v>
      </c>
      <c r="H435" s="225" t="s">
        <v>213</v>
      </c>
      <c r="I435" s="208"/>
      <c r="J435" s="211" t="s">
        <v>158</v>
      </c>
      <c r="K435" s="211"/>
      <c r="L435" s="342" t="s">
        <v>175</v>
      </c>
      <c r="M435" s="543">
        <v>9270</v>
      </c>
      <c r="N435" s="317">
        <v>11590</v>
      </c>
      <c r="O435" s="390">
        <v>9851.5</v>
      </c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</row>
    <row r="436" spans="1:37" s="3" customFormat="1" ht="26.25" customHeight="1">
      <c r="A436" s="162"/>
      <c r="B436" s="410" t="s">
        <v>1298</v>
      </c>
      <c r="C436" s="282" t="s">
        <v>46</v>
      </c>
      <c r="D436" s="360" t="s">
        <v>49</v>
      </c>
      <c r="E436" s="283" t="s">
        <v>563</v>
      </c>
      <c r="F436" s="520" t="str">
        <f t="shared" si="8"/>
        <v>@</v>
      </c>
      <c r="G436" s="237"/>
      <c r="H436" s="147" t="s">
        <v>213</v>
      </c>
      <c r="I436" s="90"/>
      <c r="J436" s="109" t="s">
        <v>158</v>
      </c>
      <c r="K436" s="109"/>
      <c r="L436" s="284" t="s">
        <v>12</v>
      </c>
      <c r="M436" s="533">
        <v>11140</v>
      </c>
      <c r="N436" s="383">
        <v>13930</v>
      </c>
      <c r="O436" s="386">
        <v>11840.5</v>
      </c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</row>
    <row r="437" spans="1:37" s="3" customFormat="1" ht="24" customHeight="1">
      <c r="A437" s="162"/>
      <c r="B437" s="410" t="s">
        <v>1299</v>
      </c>
      <c r="C437" s="282" t="s">
        <v>106</v>
      </c>
      <c r="D437" s="360" t="s">
        <v>346</v>
      </c>
      <c r="E437" s="283" t="s">
        <v>563</v>
      </c>
      <c r="F437" s="520" t="str">
        <f t="shared" si="8"/>
        <v>@</v>
      </c>
      <c r="G437" s="237"/>
      <c r="H437" s="277" t="s">
        <v>238</v>
      </c>
      <c r="I437" s="419"/>
      <c r="J437" s="106" t="s">
        <v>167</v>
      </c>
      <c r="K437" s="106"/>
      <c r="L437" s="101"/>
      <c r="M437" s="533">
        <v>7080</v>
      </c>
      <c r="N437" s="383">
        <v>8850</v>
      </c>
      <c r="O437" s="386">
        <v>7522.5</v>
      </c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</row>
    <row r="438" spans="1:37" s="3" customFormat="1" ht="22.5" customHeight="1">
      <c r="A438" s="162"/>
      <c r="B438" s="285" t="s">
        <v>1300</v>
      </c>
      <c r="C438" s="286" t="s">
        <v>106</v>
      </c>
      <c r="D438" s="376" t="s">
        <v>839</v>
      </c>
      <c r="E438" s="287" t="s">
        <v>637</v>
      </c>
      <c r="F438" s="520" t="str">
        <f t="shared" si="8"/>
        <v>@</v>
      </c>
      <c r="G438" s="496"/>
      <c r="H438" s="147" t="s">
        <v>651</v>
      </c>
      <c r="I438" s="90" t="s">
        <v>152</v>
      </c>
      <c r="J438" s="109" t="s">
        <v>158</v>
      </c>
      <c r="K438" s="289" t="s">
        <v>556</v>
      </c>
      <c r="L438" s="101"/>
      <c r="M438" s="533">
        <v>7600</v>
      </c>
      <c r="N438" s="383">
        <v>9500</v>
      </c>
      <c r="O438" s="386">
        <v>8075</v>
      </c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</row>
    <row r="439" spans="1:37" s="3" customFormat="1" ht="22.5" customHeight="1">
      <c r="A439" s="162"/>
      <c r="B439" s="306" t="s">
        <v>1301</v>
      </c>
      <c r="C439" s="286" t="s">
        <v>106</v>
      </c>
      <c r="D439" s="376" t="s">
        <v>840</v>
      </c>
      <c r="E439" s="287" t="s">
        <v>637</v>
      </c>
      <c r="F439" s="520" t="str">
        <f t="shared" si="8"/>
        <v>@</v>
      </c>
      <c r="G439" s="496"/>
      <c r="H439" s="147" t="s">
        <v>601</v>
      </c>
      <c r="I439" s="90" t="s">
        <v>152</v>
      </c>
      <c r="J439" s="109" t="s">
        <v>158</v>
      </c>
      <c r="K439" s="289"/>
      <c r="L439" s="101"/>
      <c r="M439" s="533">
        <v>8310</v>
      </c>
      <c r="N439" s="383">
        <v>10390</v>
      </c>
      <c r="O439" s="386">
        <v>8831.5</v>
      </c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</row>
    <row r="440" spans="1:37" s="3" customFormat="1" ht="22.5" customHeight="1">
      <c r="A440" s="162"/>
      <c r="B440" s="410" t="s">
        <v>1302</v>
      </c>
      <c r="C440" s="282" t="s">
        <v>106</v>
      </c>
      <c r="D440" s="360" t="s">
        <v>11</v>
      </c>
      <c r="E440" s="283" t="s">
        <v>35</v>
      </c>
      <c r="F440" s="520" t="str">
        <f t="shared" si="8"/>
        <v>@</v>
      </c>
      <c r="G440" s="237"/>
      <c r="H440" s="147" t="s">
        <v>218</v>
      </c>
      <c r="I440" s="90"/>
      <c r="J440" s="109" t="s">
        <v>163</v>
      </c>
      <c r="K440" s="109"/>
      <c r="L440" s="284"/>
      <c r="M440" s="533">
        <v>5210</v>
      </c>
      <c r="N440" s="383">
        <v>6510</v>
      </c>
      <c r="O440" s="386">
        <v>5533.5</v>
      </c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</row>
    <row r="441" spans="1:225" s="52" customFormat="1" ht="23.25" customHeight="1">
      <c r="A441" s="162"/>
      <c r="B441" s="261"/>
      <c r="C441" s="262"/>
      <c r="D441" s="377" t="s">
        <v>365</v>
      </c>
      <c r="E441" s="263"/>
      <c r="F441" s="522"/>
      <c r="G441" s="264"/>
      <c r="H441" s="177"/>
      <c r="I441" s="178"/>
      <c r="J441" s="179"/>
      <c r="K441" s="180"/>
      <c r="L441" s="185"/>
      <c r="M441" s="538"/>
      <c r="N441" s="546"/>
      <c r="O441" s="387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1"/>
      <c r="CC441" s="41"/>
      <c r="CD441" s="41"/>
      <c r="CE441" s="41"/>
      <c r="CF441" s="41"/>
      <c r="CG441" s="41"/>
      <c r="CH441" s="41"/>
      <c r="CI441" s="41"/>
      <c r="CJ441" s="41"/>
      <c r="CK441" s="41"/>
      <c r="CL441" s="41"/>
      <c r="CM441" s="41"/>
      <c r="CN441" s="41"/>
      <c r="CO441" s="41"/>
      <c r="CP441" s="41"/>
      <c r="CQ441" s="41"/>
      <c r="CR441" s="41"/>
      <c r="CS441" s="41"/>
      <c r="CT441" s="41"/>
      <c r="CU441" s="41"/>
      <c r="CV441" s="41"/>
      <c r="CW441" s="41"/>
      <c r="CX441" s="41"/>
      <c r="CY441" s="41"/>
      <c r="CZ441" s="41"/>
      <c r="DA441" s="41"/>
      <c r="DB441" s="41"/>
      <c r="DC441" s="41"/>
      <c r="DD441" s="41"/>
      <c r="DE441" s="41"/>
      <c r="DF441" s="41"/>
      <c r="DG441" s="41"/>
      <c r="DH441" s="41"/>
      <c r="DI441" s="41"/>
      <c r="DJ441" s="41"/>
      <c r="DK441" s="41"/>
      <c r="DL441" s="41"/>
      <c r="DM441" s="41"/>
      <c r="DN441" s="41"/>
      <c r="DO441" s="41"/>
      <c r="DP441" s="41"/>
      <c r="DQ441" s="41"/>
      <c r="DR441" s="41"/>
      <c r="DS441" s="41"/>
      <c r="DT441" s="41"/>
      <c r="DU441" s="41"/>
      <c r="DV441" s="41"/>
      <c r="DW441" s="41"/>
      <c r="DX441" s="41"/>
      <c r="DY441" s="41"/>
      <c r="DZ441" s="41"/>
      <c r="EA441" s="41"/>
      <c r="EB441" s="41"/>
      <c r="EC441" s="41"/>
      <c r="ED441" s="41"/>
      <c r="EE441" s="41"/>
      <c r="EF441" s="41"/>
      <c r="EG441" s="41"/>
      <c r="EH441" s="41"/>
      <c r="EI441" s="41"/>
      <c r="EJ441" s="41"/>
      <c r="EK441" s="41"/>
      <c r="EL441" s="41"/>
      <c r="EM441" s="41"/>
      <c r="EN441" s="41"/>
      <c r="EO441" s="41"/>
      <c r="EP441" s="41"/>
      <c r="EQ441" s="41"/>
      <c r="ER441" s="41"/>
      <c r="ES441" s="41"/>
      <c r="ET441" s="41"/>
      <c r="EU441" s="41"/>
      <c r="EV441" s="41"/>
      <c r="EW441" s="41"/>
      <c r="EX441" s="41"/>
      <c r="EY441" s="41"/>
      <c r="EZ441" s="41"/>
      <c r="FA441" s="41"/>
      <c r="FB441" s="41"/>
      <c r="FC441" s="41"/>
      <c r="FD441" s="41"/>
      <c r="FE441" s="41"/>
      <c r="FF441" s="41"/>
      <c r="FG441" s="41"/>
      <c r="FH441" s="41"/>
      <c r="FI441" s="41"/>
      <c r="FJ441" s="41"/>
      <c r="FK441" s="41"/>
      <c r="FL441" s="41"/>
      <c r="FM441" s="41"/>
      <c r="FN441" s="41"/>
      <c r="FO441" s="41"/>
      <c r="FP441" s="41"/>
      <c r="FQ441" s="41"/>
      <c r="FR441" s="41"/>
      <c r="FS441" s="41"/>
      <c r="FT441" s="41"/>
      <c r="FU441" s="41"/>
      <c r="FV441" s="41"/>
      <c r="FW441" s="41"/>
      <c r="FX441" s="41"/>
      <c r="FY441" s="41"/>
      <c r="FZ441" s="41"/>
      <c r="GA441" s="41"/>
      <c r="GB441" s="41"/>
      <c r="GC441" s="41"/>
      <c r="GD441" s="41"/>
      <c r="GE441" s="41"/>
      <c r="GF441" s="41"/>
      <c r="GG441" s="41"/>
      <c r="GH441" s="41"/>
      <c r="GI441" s="41"/>
      <c r="GJ441" s="41"/>
      <c r="GK441" s="41"/>
      <c r="GL441" s="41"/>
      <c r="GM441" s="41"/>
      <c r="GN441" s="41"/>
      <c r="GO441" s="41"/>
      <c r="GP441" s="41"/>
      <c r="GQ441" s="41"/>
      <c r="GR441" s="41"/>
      <c r="GS441" s="41"/>
      <c r="GT441" s="41"/>
      <c r="GU441" s="41"/>
      <c r="GV441" s="41"/>
      <c r="GW441" s="41"/>
      <c r="GX441" s="41"/>
      <c r="GY441" s="41"/>
      <c r="GZ441" s="41"/>
      <c r="HA441" s="41"/>
      <c r="HB441" s="41"/>
      <c r="HC441" s="41"/>
      <c r="HD441" s="41"/>
      <c r="HE441" s="41"/>
      <c r="HF441" s="41"/>
      <c r="HG441" s="41"/>
      <c r="HH441" s="41"/>
      <c r="HI441" s="41"/>
      <c r="HJ441" s="41"/>
      <c r="HK441" s="41"/>
      <c r="HL441" s="41"/>
      <c r="HM441" s="41"/>
      <c r="HN441" s="41"/>
      <c r="HO441" s="41"/>
      <c r="HP441" s="41"/>
      <c r="HQ441" s="41"/>
    </row>
    <row r="442" spans="2:225" ht="21.75" customHeight="1">
      <c r="B442" s="243" t="s">
        <v>1303</v>
      </c>
      <c r="C442" s="244" t="s">
        <v>104</v>
      </c>
      <c r="D442" s="359" t="s">
        <v>474</v>
      </c>
      <c r="E442" s="245" t="s">
        <v>388</v>
      </c>
      <c r="F442" s="520" t="str">
        <f t="shared" si="8"/>
        <v>@</v>
      </c>
      <c r="G442" s="86"/>
      <c r="H442" s="417">
        <v>49</v>
      </c>
      <c r="I442" s="423"/>
      <c r="J442" s="427" t="s">
        <v>257</v>
      </c>
      <c r="K442" s="430"/>
      <c r="L442" s="347"/>
      <c r="M442" s="533">
        <v>4750</v>
      </c>
      <c r="N442" s="383">
        <v>5940</v>
      </c>
      <c r="O442" s="386">
        <v>5049</v>
      </c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</row>
    <row r="443" spans="1:225" ht="30" customHeight="1">
      <c r="A443" s="2"/>
      <c r="B443" s="307" t="s">
        <v>1304</v>
      </c>
      <c r="C443" s="30" t="s">
        <v>106</v>
      </c>
      <c r="D443" s="350" t="s">
        <v>23</v>
      </c>
      <c r="E443" s="24" t="s">
        <v>102</v>
      </c>
      <c r="F443" s="520" t="str">
        <f t="shared" si="8"/>
        <v>@</v>
      </c>
      <c r="G443" s="86"/>
      <c r="H443" s="112" t="s">
        <v>258</v>
      </c>
      <c r="I443" s="91"/>
      <c r="J443" s="109" t="s">
        <v>163</v>
      </c>
      <c r="K443" s="109"/>
      <c r="L443" s="101"/>
      <c r="M443" s="533">
        <v>6950</v>
      </c>
      <c r="N443" s="383">
        <v>8690</v>
      </c>
      <c r="O443" s="386">
        <v>7386.5</v>
      </c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</row>
    <row r="444" spans="1:225" ht="48.75" customHeight="1">
      <c r="A444" s="2"/>
      <c r="B444" s="72" t="s">
        <v>1179</v>
      </c>
      <c r="C444" s="77" t="s">
        <v>104</v>
      </c>
      <c r="D444" s="368" t="s">
        <v>542</v>
      </c>
      <c r="E444" s="76" t="s">
        <v>98</v>
      </c>
      <c r="F444" s="520" t="str">
        <f t="shared" si="8"/>
        <v>@</v>
      </c>
      <c r="G444" s="86"/>
      <c r="H444" s="112" t="s">
        <v>251</v>
      </c>
      <c r="I444" s="419"/>
      <c r="J444" s="98" t="s">
        <v>169</v>
      </c>
      <c r="K444" s="98" t="s">
        <v>556</v>
      </c>
      <c r="L444" s="101"/>
      <c r="M444" s="533">
        <v>7050</v>
      </c>
      <c r="N444" s="383">
        <v>8810</v>
      </c>
      <c r="O444" s="386">
        <v>7488.5</v>
      </c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  <c r="FJ444" s="3"/>
      <c r="FK444" s="3"/>
      <c r="FL444" s="3"/>
      <c r="FM444" s="3"/>
      <c r="FN444" s="3"/>
      <c r="FO444" s="3"/>
      <c r="FP444" s="3"/>
      <c r="FQ444" s="3"/>
      <c r="FR444" s="3"/>
      <c r="FS444" s="3"/>
      <c r="FT444" s="3"/>
      <c r="FU444" s="3"/>
      <c r="FV444" s="3"/>
      <c r="FW444" s="3"/>
      <c r="FX444" s="3"/>
      <c r="FY444" s="3"/>
      <c r="FZ444" s="3"/>
      <c r="GA444" s="3"/>
      <c r="GB444" s="3"/>
      <c r="GC444" s="3"/>
      <c r="GD444" s="3"/>
      <c r="GE444" s="3"/>
      <c r="GF444" s="3"/>
      <c r="GG444" s="3"/>
      <c r="GH444" s="3"/>
      <c r="GI444" s="3"/>
      <c r="GJ444" s="3"/>
      <c r="GK444" s="3"/>
      <c r="GL444" s="3"/>
      <c r="GM444" s="3"/>
      <c r="GN444" s="3"/>
      <c r="GO444" s="3"/>
      <c r="GP444" s="3"/>
      <c r="GQ444" s="3"/>
      <c r="GR444" s="3"/>
      <c r="GS444" s="3"/>
      <c r="GT444" s="3"/>
      <c r="GU444" s="3"/>
      <c r="GV444" s="3"/>
      <c r="GW444" s="3"/>
      <c r="GX444" s="3"/>
      <c r="GY444" s="3"/>
      <c r="GZ444" s="3"/>
      <c r="HA444" s="3"/>
      <c r="HB444" s="3"/>
      <c r="HC444" s="3"/>
      <c r="HD444" s="3"/>
      <c r="HE444" s="3"/>
      <c r="HF444" s="3"/>
      <c r="HG444" s="3"/>
      <c r="HH444" s="3"/>
      <c r="HI444" s="3"/>
      <c r="HJ444" s="3"/>
      <c r="HK444" s="3"/>
      <c r="HL444" s="3"/>
      <c r="HM444" s="3"/>
      <c r="HN444" s="3"/>
      <c r="HO444" s="3"/>
      <c r="HP444" s="3"/>
      <c r="HQ444" s="3"/>
    </row>
    <row r="445" spans="1:41" ht="45" customHeight="1">
      <c r="A445" s="2"/>
      <c r="B445" s="307" t="s">
        <v>985</v>
      </c>
      <c r="C445" s="30" t="s">
        <v>106</v>
      </c>
      <c r="D445" s="350" t="s">
        <v>368</v>
      </c>
      <c r="E445" s="24" t="s">
        <v>87</v>
      </c>
      <c r="F445" s="520" t="str">
        <f t="shared" si="8"/>
        <v>@</v>
      </c>
      <c r="G445" s="86"/>
      <c r="H445" s="111" t="s">
        <v>176</v>
      </c>
      <c r="I445" s="90" t="s">
        <v>152</v>
      </c>
      <c r="J445" s="100" t="s">
        <v>154</v>
      </c>
      <c r="K445" s="100"/>
      <c r="L445" s="118"/>
      <c r="M445" s="533">
        <v>5160</v>
      </c>
      <c r="N445" s="383">
        <v>6450</v>
      </c>
      <c r="O445" s="386">
        <v>5482.5</v>
      </c>
      <c r="AL445" s="2"/>
      <c r="AM445" s="2"/>
      <c r="AN445" s="2"/>
      <c r="AO445" s="2"/>
    </row>
    <row r="446" spans="1:41" ht="45" customHeight="1">
      <c r="A446" s="2"/>
      <c r="B446" s="307" t="s">
        <v>1305</v>
      </c>
      <c r="C446" s="77" t="s">
        <v>106</v>
      </c>
      <c r="D446" s="350" t="s">
        <v>847</v>
      </c>
      <c r="E446" s="24" t="s">
        <v>125</v>
      </c>
      <c r="F446" s="520" t="str">
        <f t="shared" si="8"/>
        <v>@</v>
      </c>
      <c r="G446" s="86"/>
      <c r="H446" s="112" t="s">
        <v>189</v>
      </c>
      <c r="I446" s="90" t="s">
        <v>152</v>
      </c>
      <c r="J446" s="109" t="s">
        <v>171</v>
      </c>
      <c r="K446" s="98" t="s">
        <v>556</v>
      </c>
      <c r="L446" s="101"/>
      <c r="M446" s="533">
        <v>4610</v>
      </c>
      <c r="N446" s="383">
        <v>5760</v>
      </c>
      <c r="O446" s="386">
        <v>4896</v>
      </c>
      <c r="AL446" s="2"/>
      <c r="AM446" s="2"/>
      <c r="AN446" s="2"/>
      <c r="AO446" s="2"/>
    </row>
    <row r="447" spans="1:41" ht="45" customHeight="1">
      <c r="A447" s="2"/>
      <c r="B447" s="307" t="s">
        <v>1306</v>
      </c>
      <c r="C447" s="77" t="s">
        <v>106</v>
      </c>
      <c r="D447" s="350" t="s">
        <v>846</v>
      </c>
      <c r="E447" s="24" t="s">
        <v>648</v>
      </c>
      <c r="F447" s="520" t="str">
        <f t="shared" si="8"/>
        <v>@</v>
      </c>
      <c r="G447" s="86"/>
      <c r="H447" s="112" t="s">
        <v>218</v>
      </c>
      <c r="I447" s="90" t="s">
        <v>152</v>
      </c>
      <c r="J447" s="109" t="s">
        <v>158</v>
      </c>
      <c r="K447" s="100" t="s">
        <v>556</v>
      </c>
      <c r="L447" s="101"/>
      <c r="M447" s="533">
        <v>4480</v>
      </c>
      <c r="N447" s="383">
        <v>5600</v>
      </c>
      <c r="O447" s="386">
        <v>4760</v>
      </c>
      <c r="AL447" s="2"/>
      <c r="AM447" s="2"/>
      <c r="AN447" s="2"/>
      <c r="AO447" s="2"/>
    </row>
    <row r="448" spans="1:41" ht="32.25" customHeight="1">
      <c r="A448" s="2"/>
      <c r="B448" s="307" t="s">
        <v>1305</v>
      </c>
      <c r="C448" s="77" t="s">
        <v>106</v>
      </c>
      <c r="D448" s="350" t="s">
        <v>845</v>
      </c>
      <c r="E448" s="24" t="s">
        <v>848</v>
      </c>
      <c r="F448" s="520" t="str">
        <f t="shared" si="8"/>
        <v>@</v>
      </c>
      <c r="G448" s="86"/>
      <c r="H448" s="112" t="s">
        <v>189</v>
      </c>
      <c r="I448" s="90" t="s">
        <v>152</v>
      </c>
      <c r="J448" s="109" t="s">
        <v>171</v>
      </c>
      <c r="K448" s="98" t="s">
        <v>556</v>
      </c>
      <c r="L448" s="101"/>
      <c r="M448" s="533">
        <v>4610</v>
      </c>
      <c r="N448" s="383">
        <v>5760</v>
      </c>
      <c r="O448" s="386">
        <v>4896</v>
      </c>
      <c r="AL448" s="2"/>
      <c r="AM448" s="2"/>
      <c r="AN448" s="2"/>
      <c r="AO448" s="2"/>
    </row>
    <row r="449" spans="1:41" ht="23.25" customHeight="1">
      <c r="A449" s="2"/>
      <c r="B449" s="307" t="s">
        <v>1307</v>
      </c>
      <c r="C449" s="77" t="s">
        <v>106</v>
      </c>
      <c r="D449" s="350" t="s">
        <v>845</v>
      </c>
      <c r="E449" s="24" t="s">
        <v>487</v>
      </c>
      <c r="F449" s="520" t="str">
        <f t="shared" si="8"/>
        <v>@</v>
      </c>
      <c r="G449" s="86"/>
      <c r="H449" s="417">
        <v>867</v>
      </c>
      <c r="I449" s="421" t="s">
        <v>152</v>
      </c>
      <c r="J449" s="427" t="s">
        <v>163</v>
      </c>
      <c r="K449" s="289"/>
      <c r="L449" s="101"/>
      <c r="M449" s="533">
        <v>4770</v>
      </c>
      <c r="N449" s="383">
        <v>5960</v>
      </c>
      <c r="O449" s="386">
        <v>5066</v>
      </c>
      <c r="AL449" s="2"/>
      <c r="AM449" s="2"/>
      <c r="AN449" s="2"/>
      <c r="AO449" s="2"/>
    </row>
    <row r="450" spans="1:41" ht="35.25" customHeight="1">
      <c r="A450" s="2"/>
      <c r="B450" s="307" t="s">
        <v>1308</v>
      </c>
      <c r="C450" s="30" t="s">
        <v>106</v>
      </c>
      <c r="D450" s="350" t="s">
        <v>366</v>
      </c>
      <c r="E450" s="24" t="s">
        <v>86</v>
      </c>
      <c r="F450" s="520" t="str">
        <f t="shared" si="8"/>
        <v>@</v>
      </c>
      <c r="G450" s="86"/>
      <c r="H450" s="112" t="s">
        <v>232</v>
      </c>
      <c r="I450" s="90" t="s">
        <v>152</v>
      </c>
      <c r="J450" s="118" t="s">
        <v>158</v>
      </c>
      <c r="K450" s="118"/>
      <c r="L450" s="118"/>
      <c r="M450" s="533">
        <v>4350</v>
      </c>
      <c r="N450" s="383">
        <v>5440</v>
      </c>
      <c r="O450" s="386">
        <v>4624</v>
      </c>
      <c r="AL450" s="2"/>
      <c r="AM450" s="2"/>
      <c r="AN450" s="2"/>
      <c r="AO450" s="2"/>
    </row>
    <row r="451" spans="1:41" ht="49.5" customHeight="1">
      <c r="A451" s="2"/>
      <c r="B451" s="307" t="s">
        <v>1251</v>
      </c>
      <c r="C451" s="30" t="s">
        <v>106</v>
      </c>
      <c r="D451" s="350" t="s">
        <v>1449</v>
      </c>
      <c r="E451" s="24" t="s">
        <v>88</v>
      </c>
      <c r="F451" s="520" t="str">
        <f t="shared" si="8"/>
        <v>@</v>
      </c>
      <c r="G451" s="86"/>
      <c r="H451" s="110" t="s">
        <v>231</v>
      </c>
      <c r="I451" s="90" t="s">
        <v>152</v>
      </c>
      <c r="J451" s="118" t="s">
        <v>164</v>
      </c>
      <c r="K451" s="118"/>
      <c r="L451" s="118"/>
      <c r="M451" s="533">
        <v>6360</v>
      </c>
      <c r="N451" s="383">
        <v>7950</v>
      </c>
      <c r="O451" s="386">
        <v>6757.5</v>
      </c>
      <c r="AL451" s="2"/>
      <c r="AM451" s="2"/>
      <c r="AN451" s="2"/>
      <c r="AO451" s="2"/>
    </row>
    <row r="452" spans="1:41" ht="30.75" customHeight="1">
      <c r="A452" s="2"/>
      <c r="B452" s="307" t="s">
        <v>1309</v>
      </c>
      <c r="C452" s="77" t="s">
        <v>46</v>
      </c>
      <c r="D452" s="350" t="s">
        <v>540</v>
      </c>
      <c r="E452" s="24" t="s">
        <v>499</v>
      </c>
      <c r="F452" s="520" t="str">
        <f t="shared" si="8"/>
        <v>@</v>
      </c>
      <c r="G452" s="86"/>
      <c r="H452" s="112" t="s">
        <v>224</v>
      </c>
      <c r="I452" s="90" t="s">
        <v>152</v>
      </c>
      <c r="J452" s="109" t="s">
        <v>171</v>
      </c>
      <c r="K452" s="100" t="s">
        <v>556</v>
      </c>
      <c r="L452" s="101"/>
      <c r="M452" s="533">
        <v>5170</v>
      </c>
      <c r="N452" s="383">
        <v>6460</v>
      </c>
      <c r="O452" s="386">
        <v>5491</v>
      </c>
      <c r="AL452" s="2"/>
      <c r="AM452" s="2"/>
      <c r="AN452" s="2"/>
      <c r="AO452" s="2"/>
    </row>
    <row r="453" spans="1:41" ht="22.5" customHeight="1">
      <c r="A453" s="2"/>
      <c r="B453" s="307" t="s">
        <v>1310</v>
      </c>
      <c r="C453" s="77" t="s">
        <v>106</v>
      </c>
      <c r="D453" s="350" t="s">
        <v>509</v>
      </c>
      <c r="E453" s="266" t="s">
        <v>508</v>
      </c>
      <c r="F453" s="520" t="str">
        <f t="shared" si="8"/>
        <v>@</v>
      </c>
      <c r="G453" s="415"/>
      <c r="H453" s="417">
        <v>185</v>
      </c>
      <c r="I453" s="241" t="s">
        <v>152</v>
      </c>
      <c r="J453" s="427" t="s">
        <v>161</v>
      </c>
      <c r="K453" s="289"/>
      <c r="L453" s="101"/>
      <c r="M453" s="533">
        <v>5170</v>
      </c>
      <c r="N453" s="383">
        <v>6460</v>
      </c>
      <c r="O453" s="386">
        <v>5491</v>
      </c>
      <c r="AL453" s="2"/>
      <c r="AM453" s="2"/>
      <c r="AN453" s="2"/>
      <c r="AO453" s="2"/>
    </row>
    <row r="454" spans="1:41" ht="24.75" customHeight="1">
      <c r="A454" s="2"/>
      <c r="B454" s="307" t="s">
        <v>1311</v>
      </c>
      <c r="C454" s="77" t="s">
        <v>106</v>
      </c>
      <c r="D454" s="350" t="s">
        <v>471</v>
      </c>
      <c r="E454" s="24" t="s">
        <v>388</v>
      </c>
      <c r="F454" s="520" t="str">
        <f t="shared" si="8"/>
        <v>@</v>
      </c>
      <c r="G454" s="86"/>
      <c r="H454" s="112" t="s">
        <v>413</v>
      </c>
      <c r="I454" s="90" t="s">
        <v>152</v>
      </c>
      <c r="J454" s="109" t="s">
        <v>159</v>
      </c>
      <c r="K454" s="289"/>
      <c r="L454" s="101"/>
      <c r="M454" s="533">
        <v>4340</v>
      </c>
      <c r="N454" s="383">
        <v>5430</v>
      </c>
      <c r="O454" s="386">
        <v>4615.5</v>
      </c>
      <c r="AL454" s="2"/>
      <c r="AM454" s="2"/>
      <c r="AN454" s="2"/>
      <c r="AO454" s="2"/>
    </row>
    <row r="455" spans="1:41" ht="48" customHeight="1">
      <c r="A455" s="2"/>
      <c r="B455" s="409" t="s">
        <v>1055</v>
      </c>
      <c r="C455" s="246" t="s">
        <v>106</v>
      </c>
      <c r="D455" s="358" t="s">
        <v>24</v>
      </c>
      <c r="E455" s="260" t="s">
        <v>127</v>
      </c>
      <c r="F455" s="520" t="str">
        <f t="shared" si="8"/>
        <v>@</v>
      </c>
      <c r="G455" s="270"/>
      <c r="H455" s="418" t="s">
        <v>190</v>
      </c>
      <c r="I455" s="247" t="s">
        <v>152</v>
      </c>
      <c r="J455" s="275" t="s">
        <v>158</v>
      </c>
      <c r="K455" s="437"/>
      <c r="L455" s="429"/>
      <c r="M455" s="533">
        <v>6230</v>
      </c>
      <c r="N455" s="383">
        <v>7790</v>
      </c>
      <c r="O455" s="386">
        <v>6621.5</v>
      </c>
      <c r="AL455" s="2"/>
      <c r="AM455" s="2"/>
      <c r="AN455" s="2"/>
      <c r="AO455" s="2"/>
    </row>
    <row r="456" spans="1:41" ht="36" customHeight="1">
      <c r="A456" s="2"/>
      <c r="B456" s="307" t="s">
        <v>1312</v>
      </c>
      <c r="C456" s="30" t="s">
        <v>106</v>
      </c>
      <c r="D456" s="350" t="s">
        <v>1414</v>
      </c>
      <c r="E456" s="24" t="s">
        <v>125</v>
      </c>
      <c r="F456" s="520" t="str">
        <f t="shared" si="8"/>
        <v>@</v>
      </c>
      <c r="G456" s="269"/>
      <c r="H456" s="160" t="s">
        <v>259</v>
      </c>
      <c r="I456" s="90" t="s">
        <v>152</v>
      </c>
      <c r="J456" s="98" t="s">
        <v>171</v>
      </c>
      <c r="K456" s="564" t="s">
        <v>1413</v>
      </c>
      <c r="L456" s="101"/>
      <c r="M456" s="533">
        <v>5960</v>
      </c>
      <c r="N456" s="383">
        <v>7450</v>
      </c>
      <c r="O456" s="386">
        <v>6332.5</v>
      </c>
      <c r="AL456" s="2"/>
      <c r="AM456" s="2"/>
      <c r="AN456" s="2"/>
      <c r="AO456" s="2"/>
    </row>
    <row r="457" spans="2:41" ht="33.75" customHeight="1">
      <c r="B457" s="410" t="s">
        <v>1231</v>
      </c>
      <c r="C457" s="282" t="s">
        <v>106</v>
      </c>
      <c r="D457" s="360" t="s">
        <v>539</v>
      </c>
      <c r="E457" s="283" t="s">
        <v>465</v>
      </c>
      <c r="F457" s="520" t="str">
        <f t="shared" si="8"/>
        <v>@</v>
      </c>
      <c r="G457" s="237"/>
      <c r="H457" s="239" t="s">
        <v>227</v>
      </c>
      <c r="I457" s="426" t="s">
        <v>152</v>
      </c>
      <c r="J457" s="428" t="s">
        <v>158</v>
      </c>
      <c r="K457" s="448" t="s">
        <v>556</v>
      </c>
      <c r="L457" s="428"/>
      <c r="M457" s="533">
        <v>8640</v>
      </c>
      <c r="N457" s="383">
        <v>10800</v>
      </c>
      <c r="O457" s="386">
        <v>9180</v>
      </c>
      <c r="AL457" s="2"/>
      <c r="AM457" s="2"/>
      <c r="AN457" s="2"/>
      <c r="AO457" s="2"/>
    </row>
    <row r="458" spans="2:41" ht="34.5" customHeight="1">
      <c r="B458" s="307" t="s">
        <v>1232</v>
      </c>
      <c r="C458" s="77" t="s">
        <v>123</v>
      </c>
      <c r="D458" s="350" t="s">
        <v>560</v>
      </c>
      <c r="E458" s="24" t="s">
        <v>62</v>
      </c>
      <c r="F458" s="520" t="str">
        <f t="shared" si="8"/>
        <v>@</v>
      </c>
      <c r="G458" s="86"/>
      <c r="H458" s="112" t="s">
        <v>58</v>
      </c>
      <c r="I458" s="90" t="s">
        <v>152</v>
      </c>
      <c r="J458" s="98" t="s">
        <v>55</v>
      </c>
      <c r="K458" s="98" t="s">
        <v>556</v>
      </c>
      <c r="L458" s="101"/>
      <c r="M458" s="533">
        <v>7790</v>
      </c>
      <c r="N458" s="383">
        <v>9740</v>
      </c>
      <c r="O458" s="386">
        <v>8279</v>
      </c>
      <c r="AL458" s="2"/>
      <c r="AM458" s="2"/>
      <c r="AN458" s="2"/>
      <c r="AO458" s="2"/>
    </row>
    <row r="459" spans="1:225" s="3" customFormat="1" ht="36" customHeight="1">
      <c r="A459" s="162"/>
      <c r="B459" s="307" t="s">
        <v>1313</v>
      </c>
      <c r="C459" s="77" t="s">
        <v>106</v>
      </c>
      <c r="D459" s="350" t="s">
        <v>541</v>
      </c>
      <c r="E459" s="24" t="s">
        <v>657</v>
      </c>
      <c r="F459" s="520" t="str">
        <f t="shared" si="8"/>
        <v>@</v>
      </c>
      <c r="G459" s="86"/>
      <c r="H459" s="112" t="s">
        <v>183</v>
      </c>
      <c r="I459" s="90" t="s">
        <v>152</v>
      </c>
      <c r="J459" s="109" t="s">
        <v>171</v>
      </c>
      <c r="K459" s="109" t="s">
        <v>556</v>
      </c>
      <c r="L459" s="101"/>
      <c r="M459" s="533">
        <v>5180</v>
      </c>
      <c r="N459" s="383">
        <v>6480</v>
      </c>
      <c r="O459" s="386">
        <v>5508</v>
      </c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</row>
    <row r="460" spans="1:225" s="3" customFormat="1" ht="36" customHeight="1">
      <c r="A460" s="162"/>
      <c r="B460" s="307" t="s">
        <v>1314</v>
      </c>
      <c r="C460" s="30" t="s">
        <v>106</v>
      </c>
      <c r="D460" s="350" t="s">
        <v>567</v>
      </c>
      <c r="E460" s="24" t="s">
        <v>367</v>
      </c>
      <c r="F460" s="520" t="str">
        <f t="shared" si="8"/>
        <v>@</v>
      </c>
      <c r="G460" s="86"/>
      <c r="H460" s="110" t="s">
        <v>568</v>
      </c>
      <c r="I460" s="419"/>
      <c r="J460" s="109" t="s">
        <v>158</v>
      </c>
      <c r="K460" s="109"/>
      <c r="L460" s="101"/>
      <c r="M460" s="533">
        <v>6720</v>
      </c>
      <c r="N460" s="383">
        <v>8400</v>
      </c>
      <c r="O460" s="386">
        <v>7140</v>
      </c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</row>
    <row r="461" spans="1:225" s="3" customFormat="1" ht="33.75" customHeight="1">
      <c r="A461" s="162"/>
      <c r="B461" s="307" t="s">
        <v>547</v>
      </c>
      <c r="C461" s="30" t="s">
        <v>104</v>
      </c>
      <c r="D461" s="350" t="s">
        <v>565</v>
      </c>
      <c r="E461" s="24" t="s">
        <v>367</v>
      </c>
      <c r="F461" s="520"/>
      <c r="G461" s="399"/>
      <c r="H461" s="112"/>
      <c r="I461" s="424"/>
      <c r="J461" s="109" t="s">
        <v>169</v>
      </c>
      <c r="K461" s="109"/>
      <c r="L461" s="105"/>
      <c r="M461" s="533">
        <v>4420</v>
      </c>
      <c r="N461" s="383">
        <v>5570</v>
      </c>
      <c r="O461" s="386">
        <v>4734</v>
      </c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</row>
    <row r="462" spans="1:225" s="5" customFormat="1" ht="40.5" customHeight="1">
      <c r="A462" s="162"/>
      <c r="B462" s="307" t="s">
        <v>1315</v>
      </c>
      <c r="C462" s="77" t="s">
        <v>104</v>
      </c>
      <c r="D462" s="350" t="s">
        <v>949</v>
      </c>
      <c r="E462" s="24" t="s">
        <v>108</v>
      </c>
      <c r="F462" s="520" t="str">
        <f t="shared" si="8"/>
        <v>@</v>
      </c>
      <c r="G462" s="86"/>
      <c r="H462" s="112" t="s">
        <v>251</v>
      </c>
      <c r="I462" s="419"/>
      <c r="J462" s="109" t="s">
        <v>169</v>
      </c>
      <c r="K462" s="145" t="s">
        <v>1412</v>
      </c>
      <c r="L462" s="101"/>
      <c r="M462" s="533">
        <v>5420</v>
      </c>
      <c r="N462" s="383">
        <v>6780</v>
      </c>
      <c r="O462" s="386">
        <v>5763</v>
      </c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</row>
    <row r="463" spans="1:37" s="41" customFormat="1" ht="23.25" customHeight="1">
      <c r="A463" s="162"/>
      <c r="B463" s="186"/>
      <c r="C463" s="187"/>
      <c r="D463" s="365" t="s">
        <v>114</v>
      </c>
      <c r="E463" s="186"/>
      <c r="F463" s="522"/>
      <c r="G463" s="192"/>
      <c r="H463" s="177"/>
      <c r="I463" s="194"/>
      <c r="J463" s="179"/>
      <c r="K463" s="179"/>
      <c r="L463" s="184"/>
      <c r="M463" s="538"/>
      <c r="N463" s="546"/>
      <c r="O463" s="387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</row>
    <row r="464" spans="1:225" s="9" customFormat="1" ht="22.5" customHeight="1">
      <c r="A464" s="162"/>
      <c r="B464" s="480" t="s">
        <v>1316</v>
      </c>
      <c r="C464" s="481" t="s">
        <v>46</v>
      </c>
      <c r="D464" s="482" t="s">
        <v>791</v>
      </c>
      <c r="E464" s="483" t="s">
        <v>147</v>
      </c>
      <c r="F464" s="520" t="str">
        <f t="shared" si="8"/>
        <v>@</v>
      </c>
      <c r="G464" s="268"/>
      <c r="H464" s="484">
        <v>8188</v>
      </c>
      <c r="I464" s="485"/>
      <c r="J464" s="486" t="s">
        <v>158</v>
      </c>
      <c r="K464" s="470" t="s">
        <v>556</v>
      </c>
      <c r="L464" s="101"/>
      <c r="M464" s="533">
        <v>5670</v>
      </c>
      <c r="N464" s="383">
        <v>7090</v>
      </c>
      <c r="O464" s="386">
        <v>6026.5</v>
      </c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  <c r="FJ464" s="3"/>
      <c r="FK464" s="3"/>
      <c r="FL464" s="3"/>
      <c r="FM464" s="3"/>
      <c r="FN464" s="3"/>
      <c r="FO464" s="3"/>
      <c r="FP464" s="3"/>
      <c r="FQ464" s="3"/>
      <c r="FR464" s="3"/>
      <c r="FS464" s="3"/>
      <c r="FT464" s="3"/>
      <c r="FU464" s="3"/>
      <c r="FV464" s="3"/>
      <c r="FW464" s="3"/>
      <c r="FX464" s="3"/>
      <c r="FY464" s="3"/>
      <c r="FZ464" s="3"/>
      <c r="GA464" s="3"/>
      <c r="GB464" s="3"/>
      <c r="GC464" s="3"/>
      <c r="GD464" s="3"/>
      <c r="GE464" s="3"/>
      <c r="GF464" s="3"/>
      <c r="GG464" s="3"/>
      <c r="GH464" s="3"/>
      <c r="GI464" s="3"/>
      <c r="GJ464" s="3"/>
      <c r="GK464" s="3"/>
      <c r="GL464" s="3"/>
      <c r="GM464" s="3"/>
      <c r="GN464" s="3"/>
      <c r="GO464" s="3"/>
      <c r="GP464" s="3"/>
      <c r="GQ464" s="3"/>
      <c r="GR464" s="3"/>
      <c r="GS464" s="3"/>
      <c r="GT464" s="3"/>
      <c r="GU464" s="3"/>
      <c r="GV464" s="3"/>
      <c r="GW464" s="3"/>
      <c r="GX464" s="3"/>
      <c r="GY464" s="3"/>
      <c r="GZ464" s="3"/>
      <c r="HA464" s="3"/>
      <c r="HB464" s="3"/>
      <c r="HC464" s="3"/>
      <c r="HD464" s="3"/>
      <c r="HE464" s="3"/>
      <c r="HF464" s="3"/>
      <c r="HG464" s="3"/>
      <c r="HH464" s="3"/>
      <c r="HI464" s="3"/>
      <c r="HJ464" s="3"/>
      <c r="HK464" s="3"/>
      <c r="HL464" s="3"/>
      <c r="HM464" s="3"/>
      <c r="HN464" s="3"/>
      <c r="HO464" s="3"/>
      <c r="HP464" s="3"/>
      <c r="HQ464" s="3"/>
    </row>
    <row r="465" spans="1:37" s="3" customFormat="1" ht="22.5" customHeight="1">
      <c r="A465" s="162"/>
      <c r="B465" s="307" t="s">
        <v>1317</v>
      </c>
      <c r="C465" s="30" t="s">
        <v>106</v>
      </c>
      <c r="D465" s="350" t="s">
        <v>543</v>
      </c>
      <c r="E465" s="24" t="s">
        <v>108</v>
      </c>
      <c r="F465" s="520" t="str">
        <f t="shared" si="8"/>
        <v>@</v>
      </c>
      <c r="G465" s="86"/>
      <c r="H465" s="277" t="s">
        <v>239</v>
      </c>
      <c r="I465" s="247" t="s">
        <v>152</v>
      </c>
      <c r="J465" s="107" t="s">
        <v>174</v>
      </c>
      <c r="K465" s="98" t="s">
        <v>556</v>
      </c>
      <c r="L465" s="101"/>
      <c r="M465" s="533">
        <v>6540</v>
      </c>
      <c r="N465" s="383">
        <v>8180</v>
      </c>
      <c r="O465" s="386">
        <v>6953</v>
      </c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</row>
    <row r="466" spans="1:37" s="41" customFormat="1" ht="27">
      <c r="A466" s="162"/>
      <c r="B466" s="186"/>
      <c r="C466" s="187"/>
      <c r="D466" s="365" t="s">
        <v>378</v>
      </c>
      <c r="E466" s="186"/>
      <c r="F466" s="522"/>
      <c r="G466" s="192"/>
      <c r="H466" s="177"/>
      <c r="I466" s="194"/>
      <c r="J466" s="179"/>
      <c r="K466" s="179"/>
      <c r="L466" s="184"/>
      <c r="M466" s="538"/>
      <c r="N466" s="546"/>
      <c r="O466" s="387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</row>
    <row r="467" spans="1:37" s="41" customFormat="1" ht="27">
      <c r="A467" s="162"/>
      <c r="B467" s="72" t="s">
        <v>1033</v>
      </c>
      <c r="C467" s="30" t="s">
        <v>46</v>
      </c>
      <c r="D467" s="350" t="s">
        <v>952</v>
      </c>
      <c r="E467" s="76" t="s">
        <v>35</v>
      </c>
      <c r="F467" s="520" t="str">
        <f t="shared" si="8"/>
        <v>@</v>
      </c>
      <c r="G467" s="86"/>
      <c r="H467" s="112" t="s">
        <v>229</v>
      </c>
      <c r="I467" s="419"/>
      <c r="J467" s="109" t="s">
        <v>245</v>
      </c>
      <c r="K467" s="109"/>
      <c r="L467" s="101"/>
      <c r="M467" s="533">
        <v>4450</v>
      </c>
      <c r="N467" s="383">
        <v>5560</v>
      </c>
      <c r="O467" s="386">
        <v>4726</v>
      </c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</row>
    <row r="468" spans="1:37" s="41" customFormat="1" ht="27">
      <c r="A468" s="162"/>
      <c r="B468" s="307" t="s">
        <v>1010</v>
      </c>
      <c r="C468" s="439" t="s">
        <v>106</v>
      </c>
      <c r="D468" s="350" t="s">
        <v>954</v>
      </c>
      <c r="E468" s="24" t="s">
        <v>35</v>
      </c>
      <c r="F468" s="520" t="str">
        <f t="shared" si="8"/>
        <v>@</v>
      </c>
      <c r="G468" s="87"/>
      <c r="H468" s="110" t="s">
        <v>178</v>
      </c>
      <c r="I468" s="90" t="s">
        <v>152</v>
      </c>
      <c r="J468" s="106" t="s">
        <v>156</v>
      </c>
      <c r="K468" s="106"/>
      <c r="L468" s="101"/>
      <c r="M468" s="533">
        <v>4400</v>
      </c>
      <c r="N468" s="383">
        <v>5500</v>
      </c>
      <c r="O468" s="386">
        <v>4675</v>
      </c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</row>
    <row r="469" spans="1:225" s="3" customFormat="1" ht="27">
      <c r="A469" s="162"/>
      <c r="B469" s="72" t="s">
        <v>995</v>
      </c>
      <c r="C469" s="30" t="s">
        <v>106</v>
      </c>
      <c r="D469" s="355" t="s">
        <v>953</v>
      </c>
      <c r="E469" s="76" t="s">
        <v>477</v>
      </c>
      <c r="F469" s="520" t="str">
        <f t="shared" si="8"/>
        <v>@</v>
      </c>
      <c r="G469" s="86"/>
      <c r="H469" s="112" t="s">
        <v>213</v>
      </c>
      <c r="I469" s="91"/>
      <c r="J469" s="109" t="s">
        <v>163</v>
      </c>
      <c r="K469" s="109"/>
      <c r="L469" s="109"/>
      <c r="M469" s="533">
        <v>4050</v>
      </c>
      <c r="N469" s="383">
        <v>5060</v>
      </c>
      <c r="O469" s="386">
        <v>4301</v>
      </c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</row>
    <row r="470" spans="1:229" s="13" customFormat="1" ht="15.75">
      <c r="A470" s="19"/>
      <c r="B470" s="60"/>
      <c r="C470" s="60"/>
      <c r="D470" s="379"/>
      <c r="E470" s="62"/>
      <c r="F470" s="62"/>
      <c r="G470" s="338"/>
      <c r="H470" s="62"/>
      <c r="I470" s="63"/>
      <c r="J470" s="63"/>
      <c r="K470" s="63"/>
      <c r="L470" s="63"/>
      <c r="M470" s="63"/>
      <c r="N470" s="322"/>
      <c r="O470" s="315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</row>
    <row r="471" spans="1:229" s="13" customFormat="1" ht="15.75">
      <c r="A471" s="19"/>
      <c r="B471" s="60"/>
      <c r="C471" s="60"/>
      <c r="D471" s="379"/>
      <c r="E471" s="19"/>
      <c r="F471" s="19"/>
      <c r="G471" s="339"/>
      <c r="H471" s="19"/>
      <c r="I471" s="64"/>
      <c r="J471" s="64"/>
      <c r="K471" s="64"/>
      <c r="L471" s="64"/>
      <c r="M471" s="64"/>
      <c r="N471" s="322"/>
      <c r="O471" s="315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</row>
    <row r="472" spans="1:229" s="13" customFormat="1" ht="15.75">
      <c r="A472" s="19"/>
      <c r="B472" s="60"/>
      <c r="C472" s="60"/>
      <c r="D472" s="379"/>
      <c r="E472" s="19"/>
      <c r="F472" s="19"/>
      <c r="G472" s="339"/>
      <c r="H472" s="19"/>
      <c r="I472" s="64"/>
      <c r="J472" s="64"/>
      <c r="K472" s="64"/>
      <c r="L472" s="64"/>
      <c r="M472" s="64"/>
      <c r="N472" s="322"/>
      <c r="O472" s="315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</row>
    <row r="473" spans="1:229" s="13" customFormat="1" ht="15.75">
      <c r="A473" s="19"/>
      <c r="B473" s="60"/>
      <c r="C473" s="60"/>
      <c r="D473" s="379"/>
      <c r="E473" s="19"/>
      <c r="F473" s="19"/>
      <c r="G473" s="339"/>
      <c r="H473" s="19"/>
      <c r="I473" s="64"/>
      <c r="J473" s="64"/>
      <c r="K473" s="64"/>
      <c r="L473" s="64"/>
      <c r="M473" s="64"/>
      <c r="N473" s="322"/>
      <c r="O473" s="315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</row>
    <row r="474" spans="1:229" s="13" customFormat="1" ht="15.75">
      <c r="A474" s="19"/>
      <c r="B474" s="60"/>
      <c r="C474" s="60"/>
      <c r="D474" s="379"/>
      <c r="E474" s="19"/>
      <c r="F474" s="19"/>
      <c r="G474" s="339"/>
      <c r="H474" s="19"/>
      <c r="I474" s="64"/>
      <c r="J474" s="64"/>
      <c r="K474" s="64"/>
      <c r="L474" s="64"/>
      <c r="M474" s="64"/>
      <c r="N474" s="322"/>
      <c r="O474" s="315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</row>
    <row r="475" spans="1:229" s="13" customFormat="1" ht="15.75">
      <c r="A475" s="19"/>
      <c r="B475" s="60"/>
      <c r="C475" s="60"/>
      <c r="D475" s="379"/>
      <c r="E475" s="19"/>
      <c r="F475" s="19"/>
      <c r="G475" s="339"/>
      <c r="H475" s="19"/>
      <c r="I475" s="64"/>
      <c r="J475" s="64"/>
      <c r="K475" s="64"/>
      <c r="L475" s="64"/>
      <c r="M475" s="64"/>
      <c r="N475" s="322"/>
      <c r="O475" s="315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</row>
    <row r="476" spans="1:229" s="13" customFormat="1" ht="15.75">
      <c r="A476" s="19"/>
      <c r="B476" s="60"/>
      <c r="C476" s="60"/>
      <c r="D476" s="379"/>
      <c r="E476" s="19"/>
      <c r="F476" s="19"/>
      <c r="G476" s="339"/>
      <c r="H476" s="19"/>
      <c r="I476" s="64"/>
      <c r="J476" s="64"/>
      <c r="K476" s="64"/>
      <c r="L476" s="64"/>
      <c r="M476" s="64"/>
      <c r="N476" s="322"/>
      <c r="O476" s="315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</row>
    <row r="477" spans="1:229" s="13" customFormat="1" ht="15.75">
      <c r="A477" s="19"/>
      <c r="B477" s="60"/>
      <c r="C477" s="60"/>
      <c r="D477" s="379"/>
      <c r="E477" s="19"/>
      <c r="F477" s="19"/>
      <c r="G477" s="339"/>
      <c r="H477" s="19"/>
      <c r="I477" s="64"/>
      <c r="J477" s="64"/>
      <c r="K477" s="64"/>
      <c r="L477" s="64"/>
      <c r="M477" s="64"/>
      <c r="N477" s="322"/>
      <c r="O477" s="315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</row>
    <row r="478" spans="1:229" s="13" customFormat="1" ht="15.75">
      <c r="A478" s="19"/>
      <c r="B478" s="60"/>
      <c r="C478" s="60"/>
      <c r="D478" s="379"/>
      <c r="E478" s="19"/>
      <c r="F478" s="19"/>
      <c r="G478" s="339"/>
      <c r="H478" s="19"/>
      <c r="I478" s="64"/>
      <c r="J478" s="64"/>
      <c r="K478" s="64"/>
      <c r="L478" s="64"/>
      <c r="M478" s="64"/>
      <c r="N478" s="322"/>
      <c r="O478" s="315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</row>
    <row r="479" spans="1:229" s="13" customFormat="1" ht="15.75">
      <c r="A479" s="19"/>
      <c r="B479" s="60"/>
      <c r="C479" s="60"/>
      <c r="D479" s="379"/>
      <c r="E479" s="19"/>
      <c r="F479" s="19"/>
      <c r="G479" s="339"/>
      <c r="H479" s="19"/>
      <c r="I479" s="64"/>
      <c r="J479" s="64"/>
      <c r="K479" s="64"/>
      <c r="L479" s="64"/>
      <c r="M479" s="64"/>
      <c r="N479" s="322"/>
      <c r="O479" s="315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</row>
    <row r="480" spans="1:229" s="13" customFormat="1" ht="15.75">
      <c r="A480" s="19"/>
      <c r="B480" s="60"/>
      <c r="C480" s="60"/>
      <c r="D480" s="379"/>
      <c r="E480" s="19"/>
      <c r="F480" s="19"/>
      <c r="G480" s="339"/>
      <c r="H480" s="19"/>
      <c r="I480" s="64"/>
      <c r="J480" s="64"/>
      <c r="K480" s="64"/>
      <c r="L480" s="64"/>
      <c r="M480" s="64"/>
      <c r="N480" s="322"/>
      <c r="O480" s="315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</row>
    <row r="481" spans="1:229" s="13" customFormat="1" ht="15.75">
      <c r="A481" s="19"/>
      <c r="B481" s="60"/>
      <c r="C481" s="60"/>
      <c r="D481" s="379"/>
      <c r="E481" s="19"/>
      <c r="F481" s="19"/>
      <c r="G481" s="339"/>
      <c r="H481" s="19"/>
      <c r="I481" s="64"/>
      <c r="J481" s="64"/>
      <c r="K481" s="64"/>
      <c r="L481" s="64"/>
      <c r="M481" s="64"/>
      <c r="N481" s="322"/>
      <c r="O481" s="315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</row>
    <row r="482" spans="1:229" s="13" customFormat="1" ht="15.75">
      <c r="A482" s="19"/>
      <c r="B482" s="60"/>
      <c r="C482" s="60"/>
      <c r="D482" s="379"/>
      <c r="E482" s="19"/>
      <c r="F482" s="19"/>
      <c r="G482" s="339"/>
      <c r="H482" s="19"/>
      <c r="I482" s="64"/>
      <c r="J482" s="64"/>
      <c r="K482" s="64"/>
      <c r="L482" s="64"/>
      <c r="M482" s="64"/>
      <c r="N482" s="322"/>
      <c r="O482" s="315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</row>
    <row r="483" spans="1:229" s="13" customFormat="1" ht="15.75">
      <c r="A483" s="19"/>
      <c r="B483" s="60"/>
      <c r="C483" s="60"/>
      <c r="D483" s="379"/>
      <c r="E483" s="19"/>
      <c r="F483" s="19"/>
      <c r="G483" s="339"/>
      <c r="H483" s="19"/>
      <c r="I483" s="64"/>
      <c r="J483" s="64"/>
      <c r="K483" s="64"/>
      <c r="L483" s="64"/>
      <c r="M483" s="64"/>
      <c r="N483" s="322"/>
      <c r="O483" s="315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</row>
    <row r="484" spans="1:229" s="13" customFormat="1" ht="15.75">
      <c r="A484" s="19"/>
      <c r="B484" s="60"/>
      <c r="C484" s="60"/>
      <c r="D484" s="379"/>
      <c r="E484" s="19"/>
      <c r="F484" s="19"/>
      <c r="G484" s="339"/>
      <c r="H484" s="19"/>
      <c r="I484" s="64"/>
      <c r="J484" s="64"/>
      <c r="K484" s="64"/>
      <c r="L484" s="64"/>
      <c r="M484" s="64"/>
      <c r="N484" s="322"/>
      <c r="O484" s="315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</row>
    <row r="485" spans="1:229" s="13" customFormat="1" ht="15.75">
      <c r="A485" s="19"/>
      <c r="B485" s="60"/>
      <c r="C485" s="60"/>
      <c r="D485" s="379"/>
      <c r="E485" s="19"/>
      <c r="F485" s="19"/>
      <c r="G485" s="339"/>
      <c r="H485" s="19"/>
      <c r="I485" s="64"/>
      <c r="J485" s="64"/>
      <c r="K485" s="64"/>
      <c r="L485" s="64"/>
      <c r="M485" s="64"/>
      <c r="N485" s="322"/>
      <c r="O485" s="315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</row>
    <row r="486" spans="1:229" s="13" customFormat="1" ht="15.75">
      <c r="A486" s="19"/>
      <c r="B486" s="60"/>
      <c r="C486" s="60"/>
      <c r="D486" s="379"/>
      <c r="E486" s="19"/>
      <c r="F486" s="19"/>
      <c r="G486" s="339"/>
      <c r="H486" s="19"/>
      <c r="I486" s="64"/>
      <c r="J486" s="64"/>
      <c r="K486" s="64"/>
      <c r="L486" s="64"/>
      <c r="M486" s="64"/>
      <c r="N486" s="322"/>
      <c r="O486" s="315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</row>
    <row r="487" spans="1:229" s="13" customFormat="1" ht="15.75">
      <c r="A487" s="19"/>
      <c r="B487" s="58"/>
      <c r="C487" s="58"/>
      <c r="D487" s="348"/>
      <c r="E487" s="8"/>
      <c r="F487" s="8"/>
      <c r="G487" s="49"/>
      <c r="H487" s="8"/>
      <c r="I487" s="59"/>
      <c r="J487" s="59"/>
      <c r="K487" s="59"/>
      <c r="L487" s="59"/>
      <c r="M487" s="59"/>
      <c r="N487" s="321"/>
      <c r="O487" s="315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</row>
    <row r="488" spans="1:229" s="13" customFormat="1" ht="15.75">
      <c r="A488" s="19"/>
      <c r="B488" s="58"/>
      <c r="C488" s="58"/>
      <c r="D488" s="348"/>
      <c r="E488" s="8"/>
      <c r="F488" s="8"/>
      <c r="G488" s="49"/>
      <c r="H488" s="8"/>
      <c r="I488" s="59"/>
      <c r="J488" s="59"/>
      <c r="K488" s="59"/>
      <c r="L488" s="59"/>
      <c r="M488" s="59"/>
      <c r="N488" s="321"/>
      <c r="O488" s="315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</row>
    <row r="489" spans="1:229" s="13" customFormat="1" ht="15.75">
      <c r="A489" s="19"/>
      <c r="B489" s="58"/>
      <c r="C489" s="58"/>
      <c r="D489" s="348"/>
      <c r="E489" s="8"/>
      <c r="F489" s="8"/>
      <c r="G489" s="49"/>
      <c r="H489" s="8"/>
      <c r="I489" s="59"/>
      <c r="J489" s="59"/>
      <c r="K489" s="59"/>
      <c r="L489" s="59"/>
      <c r="M489" s="59"/>
      <c r="N489" s="321"/>
      <c r="O489" s="315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</row>
    <row r="490" spans="1:229" s="13" customFormat="1" ht="15.75">
      <c r="A490" s="19"/>
      <c r="B490" s="58"/>
      <c r="C490" s="58"/>
      <c r="D490" s="348"/>
      <c r="E490" s="8"/>
      <c r="F490" s="8"/>
      <c r="G490" s="49"/>
      <c r="H490" s="8"/>
      <c r="I490" s="59"/>
      <c r="J490" s="59"/>
      <c r="K490" s="59"/>
      <c r="L490" s="59"/>
      <c r="M490" s="59"/>
      <c r="N490" s="321"/>
      <c r="O490" s="315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</row>
    <row r="491" spans="1:229" s="13" customFormat="1" ht="15.75">
      <c r="A491" s="19"/>
      <c r="B491" s="58"/>
      <c r="C491" s="58"/>
      <c r="D491" s="348"/>
      <c r="E491" s="8"/>
      <c r="F491" s="8"/>
      <c r="G491" s="49"/>
      <c r="H491" s="8"/>
      <c r="I491" s="59"/>
      <c r="J491" s="59"/>
      <c r="K491" s="59"/>
      <c r="L491" s="59"/>
      <c r="M491" s="59"/>
      <c r="N491" s="321"/>
      <c r="O491" s="315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</row>
    <row r="492" spans="1:229" s="13" customFormat="1" ht="15.75">
      <c r="A492" s="19"/>
      <c r="B492" s="58"/>
      <c r="C492" s="58"/>
      <c r="D492" s="348"/>
      <c r="E492" s="8"/>
      <c r="F492" s="8"/>
      <c r="G492" s="49"/>
      <c r="H492" s="8"/>
      <c r="I492" s="59"/>
      <c r="J492" s="59"/>
      <c r="K492" s="59"/>
      <c r="L492" s="59"/>
      <c r="M492" s="59"/>
      <c r="N492" s="321"/>
      <c r="O492" s="315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</row>
    <row r="493" spans="1:229" s="13" customFormat="1" ht="15.75">
      <c r="A493" s="19"/>
      <c r="B493" s="58"/>
      <c r="C493" s="58"/>
      <c r="D493" s="348"/>
      <c r="E493" s="8"/>
      <c r="F493" s="8"/>
      <c r="G493" s="49"/>
      <c r="H493" s="8"/>
      <c r="I493" s="59"/>
      <c r="J493" s="59"/>
      <c r="K493" s="59"/>
      <c r="L493" s="59"/>
      <c r="M493" s="59"/>
      <c r="N493" s="321"/>
      <c r="O493" s="315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</row>
    <row r="494" spans="1:229" s="13" customFormat="1" ht="15.75">
      <c r="A494" s="19"/>
      <c r="B494" s="58"/>
      <c r="C494" s="58"/>
      <c r="D494" s="348"/>
      <c r="E494" s="8"/>
      <c r="F494" s="8"/>
      <c r="G494" s="49"/>
      <c r="H494" s="8"/>
      <c r="I494" s="59"/>
      <c r="J494" s="59"/>
      <c r="K494" s="59"/>
      <c r="L494" s="59"/>
      <c r="M494" s="59"/>
      <c r="N494" s="321"/>
      <c r="O494" s="315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</row>
    <row r="495" spans="1:229" s="13" customFormat="1" ht="15.75">
      <c r="A495" s="19"/>
      <c r="B495" s="58"/>
      <c r="C495" s="58"/>
      <c r="D495" s="348"/>
      <c r="E495" s="8"/>
      <c r="F495" s="8"/>
      <c r="G495" s="49"/>
      <c r="H495" s="8"/>
      <c r="I495" s="59"/>
      <c r="J495" s="59"/>
      <c r="K495" s="59"/>
      <c r="L495" s="59"/>
      <c r="M495" s="59"/>
      <c r="N495" s="321"/>
      <c r="O495" s="315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</row>
    <row r="496" spans="1:229" s="13" customFormat="1" ht="15.75">
      <c r="A496" s="19"/>
      <c r="B496" s="58"/>
      <c r="C496" s="58"/>
      <c r="D496" s="348"/>
      <c r="E496" s="8"/>
      <c r="F496" s="8"/>
      <c r="G496" s="49"/>
      <c r="H496" s="8"/>
      <c r="I496" s="59"/>
      <c r="J496" s="59"/>
      <c r="K496" s="59"/>
      <c r="L496" s="59"/>
      <c r="M496" s="59"/>
      <c r="N496" s="321"/>
      <c r="O496" s="315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</row>
    <row r="497" spans="1:229" s="13" customFormat="1" ht="15.75">
      <c r="A497" s="19"/>
      <c r="B497" s="58"/>
      <c r="C497" s="58"/>
      <c r="D497" s="348"/>
      <c r="E497" s="8"/>
      <c r="F497" s="8"/>
      <c r="G497" s="49"/>
      <c r="H497" s="8"/>
      <c r="I497" s="59"/>
      <c r="J497" s="59"/>
      <c r="K497" s="59"/>
      <c r="L497" s="59"/>
      <c r="M497" s="59"/>
      <c r="N497" s="321"/>
      <c r="O497" s="315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</row>
    <row r="498" spans="1:229" s="13" customFormat="1" ht="15.75">
      <c r="A498" s="19"/>
      <c r="B498" s="58"/>
      <c r="C498" s="58"/>
      <c r="D498" s="348"/>
      <c r="E498" s="8"/>
      <c r="F498" s="8"/>
      <c r="G498" s="49"/>
      <c r="H498" s="8"/>
      <c r="I498" s="59"/>
      <c r="J498" s="59"/>
      <c r="K498" s="59"/>
      <c r="L498" s="59"/>
      <c r="M498" s="59"/>
      <c r="N498" s="321"/>
      <c r="O498" s="315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</row>
    <row r="499" spans="1:229" s="13" customFormat="1" ht="15.75">
      <c r="A499" s="19"/>
      <c r="B499" s="58"/>
      <c r="C499" s="58"/>
      <c r="D499" s="348"/>
      <c r="E499" s="8"/>
      <c r="F499" s="8"/>
      <c r="G499" s="49"/>
      <c r="H499" s="8"/>
      <c r="I499" s="59"/>
      <c r="J499" s="59"/>
      <c r="K499" s="59"/>
      <c r="L499" s="59"/>
      <c r="M499" s="59"/>
      <c r="N499" s="321"/>
      <c r="O499" s="315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</row>
    <row r="500" spans="1:229" s="13" customFormat="1" ht="15.75">
      <c r="A500" s="19"/>
      <c r="B500" s="58"/>
      <c r="C500" s="58"/>
      <c r="D500" s="348"/>
      <c r="E500" s="8"/>
      <c r="F500" s="8"/>
      <c r="G500" s="49"/>
      <c r="H500" s="8"/>
      <c r="I500" s="59"/>
      <c r="J500" s="59"/>
      <c r="K500" s="59"/>
      <c r="L500" s="59"/>
      <c r="M500" s="59"/>
      <c r="N500" s="321"/>
      <c r="O500" s="315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</row>
    <row r="501" spans="1:229" s="13" customFormat="1" ht="15.75">
      <c r="A501" s="19"/>
      <c r="B501" s="58"/>
      <c r="C501" s="58"/>
      <c r="D501" s="348"/>
      <c r="E501" s="8"/>
      <c r="F501" s="8"/>
      <c r="G501" s="49"/>
      <c r="H501" s="8"/>
      <c r="I501" s="59"/>
      <c r="J501" s="59"/>
      <c r="K501" s="59"/>
      <c r="L501" s="59"/>
      <c r="M501" s="59"/>
      <c r="N501" s="321"/>
      <c r="O501" s="315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</row>
    <row r="502" spans="1:229" s="13" customFormat="1" ht="15.75">
      <c r="A502" s="19"/>
      <c r="B502" s="58"/>
      <c r="C502" s="58"/>
      <c r="D502" s="348"/>
      <c r="E502" s="8"/>
      <c r="F502" s="8"/>
      <c r="G502" s="49"/>
      <c r="H502" s="8"/>
      <c r="I502" s="59"/>
      <c r="J502" s="59"/>
      <c r="K502" s="59"/>
      <c r="L502" s="59"/>
      <c r="M502" s="59"/>
      <c r="N502" s="321"/>
      <c r="O502" s="315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</row>
    <row r="503" spans="1:229" s="13" customFormat="1" ht="15.75">
      <c r="A503" s="19"/>
      <c r="B503" s="58"/>
      <c r="C503" s="58"/>
      <c r="D503" s="348"/>
      <c r="E503" s="8"/>
      <c r="F503" s="8"/>
      <c r="G503" s="49"/>
      <c r="H503" s="8"/>
      <c r="I503" s="59"/>
      <c r="J503" s="59"/>
      <c r="K503" s="59"/>
      <c r="L503" s="59"/>
      <c r="M503" s="59"/>
      <c r="N503" s="321"/>
      <c r="O503" s="315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</row>
    <row r="504" spans="1:229" s="13" customFormat="1" ht="15.75">
      <c r="A504" s="19"/>
      <c r="B504" s="58"/>
      <c r="C504" s="58"/>
      <c r="D504" s="348"/>
      <c r="E504" s="8"/>
      <c r="F504" s="8"/>
      <c r="G504" s="49"/>
      <c r="H504" s="8"/>
      <c r="I504" s="59"/>
      <c r="J504" s="59"/>
      <c r="K504" s="59"/>
      <c r="L504" s="59"/>
      <c r="M504" s="59"/>
      <c r="N504" s="321"/>
      <c r="O504" s="315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</row>
    <row r="505" spans="1:229" s="13" customFormat="1" ht="15.75">
      <c r="A505" s="19"/>
      <c r="B505" s="58"/>
      <c r="C505" s="58"/>
      <c r="D505" s="348"/>
      <c r="E505" s="8"/>
      <c r="F505" s="8"/>
      <c r="G505" s="49"/>
      <c r="H505" s="8"/>
      <c r="I505" s="59"/>
      <c r="J505" s="59"/>
      <c r="K505" s="59"/>
      <c r="L505" s="59"/>
      <c r="M505" s="59"/>
      <c r="N505" s="321"/>
      <c r="O505" s="315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</row>
    <row r="506" spans="1:229" s="13" customFormat="1" ht="15.75">
      <c r="A506" s="19"/>
      <c r="B506" s="58"/>
      <c r="C506" s="58"/>
      <c r="D506" s="348"/>
      <c r="E506" s="8"/>
      <c r="F506" s="8"/>
      <c r="G506" s="49"/>
      <c r="H506" s="8"/>
      <c r="I506" s="59"/>
      <c r="J506" s="59"/>
      <c r="K506" s="59"/>
      <c r="L506" s="59"/>
      <c r="M506" s="59"/>
      <c r="N506" s="321"/>
      <c r="O506" s="315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</row>
    <row r="507" spans="1:229" s="13" customFormat="1" ht="15.75">
      <c r="A507" s="19"/>
      <c r="B507" s="58"/>
      <c r="C507" s="58"/>
      <c r="D507" s="348"/>
      <c r="E507" s="8"/>
      <c r="F507" s="8"/>
      <c r="G507" s="49"/>
      <c r="H507" s="8"/>
      <c r="I507" s="59"/>
      <c r="J507" s="59"/>
      <c r="K507" s="59"/>
      <c r="L507" s="59"/>
      <c r="M507" s="59"/>
      <c r="N507" s="321"/>
      <c r="O507" s="315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</row>
    <row r="508" spans="1:229" s="13" customFormat="1" ht="15.75">
      <c r="A508" s="19"/>
      <c r="B508" s="58"/>
      <c r="C508" s="58"/>
      <c r="D508" s="348"/>
      <c r="E508" s="8"/>
      <c r="F508" s="8"/>
      <c r="G508" s="49"/>
      <c r="H508" s="8"/>
      <c r="I508" s="59"/>
      <c r="J508" s="59"/>
      <c r="K508" s="59"/>
      <c r="L508" s="59"/>
      <c r="M508" s="59"/>
      <c r="N508" s="321"/>
      <c r="O508" s="315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</row>
    <row r="509" spans="1:229" s="13" customFormat="1" ht="15.75">
      <c r="A509" s="19"/>
      <c r="B509" s="58"/>
      <c r="C509" s="58"/>
      <c r="D509" s="348"/>
      <c r="E509" s="8"/>
      <c r="F509" s="8"/>
      <c r="G509" s="49"/>
      <c r="H509" s="8"/>
      <c r="I509" s="59"/>
      <c r="J509" s="59"/>
      <c r="K509" s="59"/>
      <c r="L509" s="59"/>
      <c r="M509" s="59"/>
      <c r="N509" s="321"/>
      <c r="O509" s="315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</row>
    <row r="510" spans="1:229" s="13" customFormat="1" ht="15.75">
      <c r="A510" s="19"/>
      <c r="B510" s="58"/>
      <c r="C510" s="58"/>
      <c r="D510" s="348"/>
      <c r="E510" s="8"/>
      <c r="F510" s="8"/>
      <c r="G510" s="49"/>
      <c r="H510" s="8"/>
      <c r="I510" s="59"/>
      <c r="J510" s="59"/>
      <c r="K510" s="59"/>
      <c r="L510" s="59"/>
      <c r="M510" s="59"/>
      <c r="N510" s="321"/>
      <c r="O510" s="315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</row>
    <row r="511" spans="1:229" s="13" customFormat="1" ht="15.75">
      <c r="A511" s="19"/>
      <c r="B511" s="58"/>
      <c r="C511" s="58"/>
      <c r="D511" s="348"/>
      <c r="E511" s="8"/>
      <c r="F511" s="8"/>
      <c r="G511" s="49"/>
      <c r="H511" s="8"/>
      <c r="I511" s="59"/>
      <c r="J511" s="59"/>
      <c r="K511" s="59"/>
      <c r="L511" s="59"/>
      <c r="M511" s="59"/>
      <c r="N511" s="321"/>
      <c r="O511" s="315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</row>
    <row r="512" spans="1:229" s="13" customFormat="1" ht="15.75">
      <c r="A512" s="19"/>
      <c r="B512" s="58"/>
      <c r="C512" s="58"/>
      <c r="D512" s="348"/>
      <c r="E512" s="8"/>
      <c r="F512" s="8"/>
      <c r="G512" s="49"/>
      <c r="H512" s="8"/>
      <c r="I512" s="59"/>
      <c r="J512" s="59"/>
      <c r="K512" s="59"/>
      <c r="L512" s="59"/>
      <c r="M512" s="59"/>
      <c r="N512" s="321"/>
      <c r="O512" s="315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</row>
    <row r="513" spans="1:229" s="13" customFormat="1" ht="15.75">
      <c r="A513" s="19"/>
      <c r="B513" s="58"/>
      <c r="C513" s="58"/>
      <c r="D513" s="348"/>
      <c r="E513" s="8"/>
      <c r="F513" s="8"/>
      <c r="G513" s="49"/>
      <c r="H513" s="8"/>
      <c r="I513" s="59"/>
      <c r="J513" s="59"/>
      <c r="K513" s="59"/>
      <c r="L513" s="59"/>
      <c r="M513" s="59"/>
      <c r="N513" s="321"/>
      <c r="O513" s="315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</row>
    <row r="514" spans="1:229" s="13" customFormat="1" ht="15.75">
      <c r="A514" s="19"/>
      <c r="B514" s="58"/>
      <c r="C514" s="58"/>
      <c r="D514" s="348"/>
      <c r="E514" s="8"/>
      <c r="F514" s="8"/>
      <c r="G514" s="49"/>
      <c r="H514" s="8"/>
      <c r="I514" s="59"/>
      <c r="J514" s="59"/>
      <c r="K514" s="59"/>
      <c r="L514" s="59"/>
      <c r="M514" s="59"/>
      <c r="N514" s="321"/>
      <c r="O514" s="315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</row>
    <row r="515" spans="1:229" s="13" customFormat="1" ht="15.75">
      <c r="A515" s="19"/>
      <c r="B515" s="58"/>
      <c r="C515" s="58"/>
      <c r="D515" s="348"/>
      <c r="E515" s="8"/>
      <c r="F515" s="8"/>
      <c r="G515" s="49"/>
      <c r="H515" s="8"/>
      <c r="I515" s="59"/>
      <c r="J515" s="59"/>
      <c r="K515" s="59"/>
      <c r="L515" s="59"/>
      <c r="M515" s="59"/>
      <c r="N515" s="321"/>
      <c r="O515" s="315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</row>
    <row r="516" spans="1:229" s="13" customFormat="1" ht="15.75">
      <c r="A516" s="19"/>
      <c r="B516" s="58"/>
      <c r="C516" s="58"/>
      <c r="D516" s="348"/>
      <c r="E516" s="8"/>
      <c r="F516" s="8"/>
      <c r="G516" s="49"/>
      <c r="H516" s="8"/>
      <c r="I516" s="59"/>
      <c r="J516" s="59"/>
      <c r="K516" s="59"/>
      <c r="L516" s="59"/>
      <c r="M516" s="59"/>
      <c r="N516" s="321"/>
      <c r="O516" s="315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</row>
    <row r="517" spans="1:229" s="13" customFormat="1" ht="15.75">
      <c r="A517" s="19"/>
      <c r="B517" s="58"/>
      <c r="C517" s="58"/>
      <c r="D517" s="348"/>
      <c r="E517" s="8"/>
      <c r="F517" s="8"/>
      <c r="G517" s="49"/>
      <c r="H517" s="8"/>
      <c r="I517" s="59"/>
      <c r="J517" s="59"/>
      <c r="K517" s="59"/>
      <c r="L517" s="59"/>
      <c r="M517" s="59"/>
      <c r="N517" s="321"/>
      <c r="O517" s="315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</row>
    <row r="518" spans="1:229" s="13" customFormat="1" ht="15.75">
      <c r="A518" s="19"/>
      <c r="B518" s="58"/>
      <c r="C518" s="58"/>
      <c r="D518" s="348"/>
      <c r="E518" s="8"/>
      <c r="F518" s="8"/>
      <c r="G518" s="49"/>
      <c r="H518" s="8"/>
      <c r="I518" s="59"/>
      <c r="J518" s="59"/>
      <c r="K518" s="59"/>
      <c r="L518" s="59"/>
      <c r="M518" s="59"/>
      <c r="N518" s="321"/>
      <c r="O518" s="315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</row>
    <row r="519" spans="1:229" s="13" customFormat="1" ht="15.75">
      <c r="A519" s="19"/>
      <c r="B519" s="58"/>
      <c r="C519" s="58"/>
      <c r="D519" s="348"/>
      <c r="E519" s="8"/>
      <c r="F519" s="8"/>
      <c r="G519" s="49"/>
      <c r="H519" s="8"/>
      <c r="I519" s="59"/>
      <c r="J519" s="59"/>
      <c r="K519" s="59"/>
      <c r="L519" s="59"/>
      <c r="M519" s="59"/>
      <c r="N519" s="321"/>
      <c r="O519" s="315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</row>
    <row r="520" spans="1:229" s="13" customFormat="1" ht="15.75">
      <c r="A520" s="19"/>
      <c r="B520" s="58"/>
      <c r="C520" s="58"/>
      <c r="D520" s="348"/>
      <c r="E520" s="8"/>
      <c r="F520" s="8"/>
      <c r="G520" s="49"/>
      <c r="H520" s="8"/>
      <c r="I520" s="59"/>
      <c r="J520" s="59"/>
      <c r="K520" s="59"/>
      <c r="L520" s="59"/>
      <c r="M520" s="59"/>
      <c r="N520" s="321"/>
      <c r="O520" s="315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</row>
    <row r="521" spans="1:229" s="13" customFormat="1" ht="15.75">
      <c r="A521" s="19"/>
      <c r="B521" s="58"/>
      <c r="C521" s="58"/>
      <c r="D521" s="348"/>
      <c r="E521" s="8"/>
      <c r="F521" s="8"/>
      <c r="G521" s="49"/>
      <c r="H521" s="8"/>
      <c r="I521" s="59"/>
      <c r="J521" s="59"/>
      <c r="K521" s="59"/>
      <c r="L521" s="59"/>
      <c r="M521" s="59"/>
      <c r="N521" s="321"/>
      <c r="O521" s="315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</row>
    <row r="522" spans="1:229" s="13" customFormat="1" ht="15.75">
      <c r="A522" s="19"/>
      <c r="B522" s="58"/>
      <c r="C522" s="58"/>
      <c r="D522" s="348"/>
      <c r="E522" s="8"/>
      <c r="F522" s="8"/>
      <c r="G522" s="49"/>
      <c r="H522" s="8"/>
      <c r="I522" s="59"/>
      <c r="J522" s="59"/>
      <c r="K522" s="59"/>
      <c r="L522" s="59"/>
      <c r="M522" s="59"/>
      <c r="N522" s="321"/>
      <c r="O522" s="315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</row>
    <row r="523" spans="1:229" s="13" customFormat="1" ht="15.75">
      <c r="A523" s="19"/>
      <c r="B523" s="58"/>
      <c r="C523" s="58"/>
      <c r="D523" s="348"/>
      <c r="E523" s="8"/>
      <c r="F523" s="8"/>
      <c r="G523" s="49"/>
      <c r="H523" s="8"/>
      <c r="I523" s="59"/>
      <c r="J523" s="59"/>
      <c r="K523" s="59"/>
      <c r="L523" s="59"/>
      <c r="M523" s="59"/>
      <c r="N523" s="321"/>
      <c r="O523" s="315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</row>
    <row r="524" spans="1:229" s="13" customFormat="1" ht="15.75">
      <c r="A524" s="19"/>
      <c r="B524" s="58"/>
      <c r="C524" s="58"/>
      <c r="D524" s="348"/>
      <c r="E524" s="8"/>
      <c r="F524" s="8"/>
      <c r="G524" s="49"/>
      <c r="H524" s="8"/>
      <c r="I524" s="59"/>
      <c r="J524" s="59"/>
      <c r="K524" s="59"/>
      <c r="L524" s="59"/>
      <c r="M524" s="59"/>
      <c r="N524" s="321"/>
      <c r="O524" s="315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</row>
    <row r="525" spans="1:229" s="13" customFormat="1" ht="15.75">
      <c r="A525" s="19"/>
      <c r="B525" s="58"/>
      <c r="C525" s="58"/>
      <c r="D525" s="348"/>
      <c r="E525" s="8"/>
      <c r="F525" s="8"/>
      <c r="G525" s="49"/>
      <c r="H525" s="8"/>
      <c r="I525" s="59"/>
      <c r="J525" s="59"/>
      <c r="K525" s="59"/>
      <c r="L525" s="59"/>
      <c r="M525" s="59"/>
      <c r="N525" s="321"/>
      <c r="O525" s="315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</row>
    <row r="526" spans="1:229" s="13" customFormat="1" ht="15.75">
      <c r="A526" s="19"/>
      <c r="B526" s="58"/>
      <c r="C526" s="58"/>
      <c r="D526" s="348"/>
      <c r="E526" s="8"/>
      <c r="F526" s="8"/>
      <c r="G526" s="49"/>
      <c r="H526" s="8"/>
      <c r="I526" s="59"/>
      <c r="J526" s="59"/>
      <c r="K526" s="59"/>
      <c r="L526" s="59"/>
      <c r="M526" s="59"/>
      <c r="N526" s="321"/>
      <c r="O526" s="315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</row>
    <row r="527" spans="1:229" s="13" customFormat="1" ht="15.75">
      <c r="A527" s="19"/>
      <c r="B527" s="58"/>
      <c r="C527" s="58"/>
      <c r="D527" s="348"/>
      <c r="E527" s="8"/>
      <c r="F527" s="8"/>
      <c r="G527" s="49"/>
      <c r="H527" s="8"/>
      <c r="I527" s="59"/>
      <c r="J527" s="59"/>
      <c r="K527" s="59"/>
      <c r="L527" s="59"/>
      <c r="M527" s="59"/>
      <c r="N527" s="321"/>
      <c r="O527" s="315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</row>
    <row r="528" spans="1:229" s="13" customFormat="1" ht="15.75">
      <c r="A528" s="19"/>
      <c r="B528" s="58"/>
      <c r="C528" s="58"/>
      <c r="D528" s="348"/>
      <c r="E528" s="8"/>
      <c r="F528" s="8"/>
      <c r="G528" s="49"/>
      <c r="H528" s="8"/>
      <c r="I528" s="59"/>
      <c r="J528" s="59"/>
      <c r="K528" s="59"/>
      <c r="L528" s="59"/>
      <c r="M528" s="59"/>
      <c r="N528" s="321"/>
      <c r="O528" s="315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</row>
    <row r="529" spans="1:229" s="13" customFormat="1" ht="15.75">
      <c r="A529" s="19"/>
      <c r="B529" s="58"/>
      <c r="C529" s="58"/>
      <c r="D529" s="348"/>
      <c r="E529" s="8"/>
      <c r="F529" s="8"/>
      <c r="G529" s="49"/>
      <c r="H529" s="8"/>
      <c r="I529" s="59"/>
      <c r="J529" s="59"/>
      <c r="K529" s="59"/>
      <c r="L529" s="59"/>
      <c r="M529" s="59"/>
      <c r="N529" s="321"/>
      <c r="O529" s="315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</row>
    <row r="530" spans="1:229" s="13" customFormat="1" ht="15.75">
      <c r="A530" s="19"/>
      <c r="B530" s="58"/>
      <c r="C530" s="58"/>
      <c r="D530" s="348"/>
      <c r="E530" s="8"/>
      <c r="F530" s="8"/>
      <c r="G530" s="49"/>
      <c r="H530" s="8"/>
      <c r="I530" s="59"/>
      <c r="J530" s="59"/>
      <c r="K530" s="59"/>
      <c r="L530" s="59"/>
      <c r="M530" s="59"/>
      <c r="N530" s="321"/>
      <c r="O530" s="315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</row>
    <row r="531" spans="1:229" s="13" customFormat="1" ht="15.75">
      <c r="A531" s="19"/>
      <c r="B531" s="58"/>
      <c r="C531" s="58"/>
      <c r="D531" s="348"/>
      <c r="E531" s="8"/>
      <c r="F531" s="8"/>
      <c r="G531" s="49"/>
      <c r="H531" s="8"/>
      <c r="I531" s="59"/>
      <c r="J531" s="59"/>
      <c r="K531" s="59"/>
      <c r="L531" s="59"/>
      <c r="M531" s="59"/>
      <c r="N531" s="321"/>
      <c r="O531" s="315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</row>
    <row r="532" spans="1:229" s="13" customFormat="1" ht="15.75">
      <c r="A532" s="19"/>
      <c r="B532" s="58"/>
      <c r="C532" s="58"/>
      <c r="D532" s="348"/>
      <c r="E532" s="8"/>
      <c r="F532" s="8"/>
      <c r="G532" s="49"/>
      <c r="H532" s="8"/>
      <c r="I532" s="59"/>
      <c r="J532" s="59"/>
      <c r="K532" s="59"/>
      <c r="L532" s="59"/>
      <c r="M532" s="59"/>
      <c r="N532" s="321"/>
      <c r="O532" s="315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</row>
    <row r="533" spans="1:229" s="13" customFormat="1" ht="15.75">
      <c r="A533" s="19"/>
      <c r="B533" s="58"/>
      <c r="C533" s="58"/>
      <c r="D533" s="348"/>
      <c r="E533" s="8"/>
      <c r="F533" s="8"/>
      <c r="G533" s="49"/>
      <c r="H533" s="8"/>
      <c r="I533" s="59"/>
      <c r="J533" s="59"/>
      <c r="K533" s="59"/>
      <c r="L533" s="59"/>
      <c r="M533" s="59"/>
      <c r="N533" s="321"/>
      <c r="O533" s="315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</row>
    <row r="534" spans="1:229" s="13" customFormat="1" ht="15.75">
      <c r="A534" s="19"/>
      <c r="B534" s="58"/>
      <c r="C534" s="58"/>
      <c r="D534" s="348"/>
      <c r="E534" s="8"/>
      <c r="F534" s="8"/>
      <c r="G534" s="49"/>
      <c r="H534" s="8"/>
      <c r="I534" s="59"/>
      <c r="J534" s="59"/>
      <c r="K534" s="59"/>
      <c r="L534" s="59"/>
      <c r="M534" s="59"/>
      <c r="N534" s="321"/>
      <c r="O534" s="315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</row>
    <row r="535" spans="1:229" s="13" customFormat="1" ht="15.75">
      <c r="A535" s="19"/>
      <c r="B535" s="58"/>
      <c r="C535" s="58"/>
      <c r="D535" s="348"/>
      <c r="E535" s="8"/>
      <c r="F535" s="8"/>
      <c r="G535" s="49"/>
      <c r="H535" s="8"/>
      <c r="I535" s="59"/>
      <c r="J535" s="59"/>
      <c r="K535" s="59"/>
      <c r="L535" s="59"/>
      <c r="M535" s="59"/>
      <c r="N535" s="321"/>
      <c r="O535" s="315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</row>
    <row r="536" spans="1:229" s="13" customFormat="1" ht="15.75">
      <c r="A536" s="19"/>
      <c r="B536" s="58"/>
      <c r="C536" s="58"/>
      <c r="D536" s="348"/>
      <c r="E536" s="8"/>
      <c r="F536" s="8"/>
      <c r="G536" s="49"/>
      <c r="H536" s="8"/>
      <c r="I536" s="59"/>
      <c r="J536" s="59"/>
      <c r="K536" s="59"/>
      <c r="L536" s="59"/>
      <c r="M536" s="59"/>
      <c r="N536" s="321"/>
      <c r="O536" s="315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</row>
    <row r="537" spans="1:229" s="13" customFormat="1" ht="15.75">
      <c r="A537" s="19"/>
      <c r="B537" s="58"/>
      <c r="C537" s="58"/>
      <c r="D537" s="348"/>
      <c r="E537" s="8"/>
      <c r="F537" s="8"/>
      <c r="G537" s="49"/>
      <c r="H537" s="8"/>
      <c r="I537" s="59"/>
      <c r="J537" s="59"/>
      <c r="K537" s="59"/>
      <c r="L537" s="59"/>
      <c r="M537" s="59"/>
      <c r="N537" s="321"/>
      <c r="O537" s="315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</row>
    <row r="538" spans="1:229" s="13" customFormat="1" ht="15.75">
      <c r="A538" s="19"/>
      <c r="B538" s="58"/>
      <c r="C538" s="58"/>
      <c r="D538" s="348"/>
      <c r="E538" s="8"/>
      <c r="F538" s="8"/>
      <c r="G538" s="49"/>
      <c r="H538" s="8"/>
      <c r="I538" s="59"/>
      <c r="J538" s="59"/>
      <c r="K538" s="59"/>
      <c r="L538" s="59"/>
      <c r="M538" s="59"/>
      <c r="N538" s="321"/>
      <c r="O538" s="315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</row>
    <row r="539" spans="1:229" s="13" customFormat="1" ht="15.75">
      <c r="A539" s="19"/>
      <c r="B539" s="58"/>
      <c r="C539" s="58"/>
      <c r="D539" s="348"/>
      <c r="E539" s="8"/>
      <c r="F539" s="8"/>
      <c r="G539" s="49"/>
      <c r="H539" s="8"/>
      <c r="I539" s="59"/>
      <c r="J539" s="59"/>
      <c r="K539" s="59"/>
      <c r="L539" s="59"/>
      <c r="M539" s="59"/>
      <c r="N539" s="321"/>
      <c r="O539" s="315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</row>
    <row r="540" spans="1:229" s="13" customFormat="1" ht="15.75">
      <c r="A540" s="19"/>
      <c r="B540" s="58"/>
      <c r="C540" s="58"/>
      <c r="D540" s="348"/>
      <c r="E540" s="8"/>
      <c r="F540" s="8"/>
      <c r="G540" s="49"/>
      <c r="H540" s="8"/>
      <c r="I540" s="59"/>
      <c r="J540" s="59"/>
      <c r="K540" s="59"/>
      <c r="L540" s="59"/>
      <c r="M540" s="59"/>
      <c r="N540" s="321"/>
      <c r="O540" s="315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</row>
    <row r="541" spans="1:229" s="13" customFormat="1" ht="15.75">
      <c r="A541" s="19"/>
      <c r="B541" s="58"/>
      <c r="C541" s="58"/>
      <c r="D541" s="348"/>
      <c r="E541" s="8"/>
      <c r="F541" s="8"/>
      <c r="G541" s="49"/>
      <c r="H541" s="8"/>
      <c r="I541" s="59"/>
      <c r="J541" s="59"/>
      <c r="K541" s="59"/>
      <c r="L541" s="59"/>
      <c r="M541" s="59"/>
      <c r="N541" s="321"/>
      <c r="O541" s="315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</row>
    <row r="542" spans="1:229" s="13" customFormat="1" ht="15.75">
      <c r="A542" s="19"/>
      <c r="B542" s="58"/>
      <c r="C542" s="58"/>
      <c r="D542" s="348"/>
      <c r="E542" s="8"/>
      <c r="F542" s="8"/>
      <c r="G542" s="49"/>
      <c r="H542" s="8"/>
      <c r="I542" s="59"/>
      <c r="J542" s="59"/>
      <c r="K542" s="59"/>
      <c r="L542" s="59"/>
      <c r="M542" s="59"/>
      <c r="N542" s="321"/>
      <c r="O542" s="315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</row>
    <row r="543" spans="1:229" s="13" customFormat="1" ht="15.75">
      <c r="A543" s="19"/>
      <c r="B543" s="58"/>
      <c r="C543" s="58"/>
      <c r="D543" s="348"/>
      <c r="E543" s="8"/>
      <c r="F543" s="8"/>
      <c r="G543" s="49"/>
      <c r="H543" s="8"/>
      <c r="I543" s="59"/>
      <c r="J543" s="59"/>
      <c r="K543" s="59"/>
      <c r="L543" s="59"/>
      <c r="M543" s="59"/>
      <c r="N543" s="321"/>
      <c r="O543" s="315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</row>
    <row r="544" spans="1:229" s="13" customFormat="1" ht="15.75">
      <c r="A544" s="19"/>
      <c r="B544" s="58"/>
      <c r="C544" s="58"/>
      <c r="D544" s="348"/>
      <c r="E544" s="8"/>
      <c r="F544" s="8"/>
      <c r="G544" s="49"/>
      <c r="H544" s="8"/>
      <c r="I544" s="59"/>
      <c r="J544" s="59"/>
      <c r="K544" s="59"/>
      <c r="L544" s="59"/>
      <c r="M544" s="59"/>
      <c r="N544" s="321"/>
      <c r="O544" s="315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</row>
    <row r="545" spans="1:229" s="13" customFormat="1" ht="15.75">
      <c r="A545" s="19"/>
      <c r="B545" s="58"/>
      <c r="C545" s="58"/>
      <c r="D545" s="348"/>
      <c r="E545" s="8"/>
      <c r="F545" s="8"/>
      <c r="G545" s="49"/>
      <c r="H545" s="8"/>
      <c r="I545" s="59"/>
      <c r="J545" s="59"/>
      <c r="K545" s="59"/>
      <c r="L545" s="59"/>
      <c r="M545" s="59"/>
      <c r="N545" s="321"/>
      <c r="O545" s="315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</row>
    <row r="546" spans="1:229" s="13" customFormat="1" ht="15.75">
      <c r="A546" s="19"/>
      <c r="B546" s="58"/>
      <c r="C546" s="58"/>
      <c r="D546" s="348"/>
      <c r="E546" s="8"/>
      <c r="F546" s="8"/>
      <c r="G546" s="49"/>
      <c r="H546" s="8"/>
      <c r="I546" s="59"/>
      <c r="J546" s="59"/>
      <c r="K546" s="59"/>
      <c r="L546" s="59"/>
      <c r="M546" s="59"/>
      <c r="N546" s="321"/>
      <c r="O546" s="315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</row>
    <row r="547" spans="1:229" s="13" customFormat="1" ht="15.75">
      <c r="A547" s="19"/>
      <c r="B547" s="58"/>
      <c r="C547" s="58"/>
      <c r="D547" s="348"/>
      <c r="E547" s="8"/>
      <c r="F547" s="8"/>
      <c r="G547" s="49"/>
      <c r="H547" s="8"/>
      <c r="I547" s="59"/>
      <c r="J547" s="59"/>
      <c r="K547" s="59"/>
      <c r="L547" s="59"/>
      <c r="M547" s="59"/>
      <c r="N547" s="321"/>
      <c r="O547" s="315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</row>
    <row r="548" spans="1:229" s="13" customFormat="1" ht="15.75">
      <c r="A548" s="19"/>
      <c r="B548" s="58"/>
      <c r="C548" s="58"/>
      <c r="D548" s="348"/>
      <c r="E548" s="8"/>
      <c r="F548" s="8"/>
      <c r="G548" s="49"/>
      <c r="H548" s="8"/>
      <c r="I548" s="59"/>
      <c r="J548" s="59"/>
      <c r="K548" s="59"/>
      <c r="L548" s="59"/>
      <c r="M548" s="59"/>
      <c r="N548" s="321"/>
      <c r="O548" s="315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</row>
    <row r="549" spans="1:229" s="13" customFormat="1" ht="15.75">
      <c r="A549" s="19"/>
      <c r="B549" s="58"/>
      <c r="C549" s="58"/>
      <c r="D549" s="348"/>
      <c r="E549" s="8"/>
      <c r="F549" s="8"/>
      <c r="G549" s="49"/>
      <c r="H549" s="8"/>
      <c r="I549" s="59"/>
      <c r="J549" s="59"/>
      <c r="K549" s="59"/>
      <c r="L549" s="59"/>
      <c r="M549" s="59"/>
      <c r="N549" s="321"/>
      <c r="O549" s="315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</row>
    <row r="550" spans="1:229" s="13" customFormat="1" ht="15.75">
      <c r="A550" s="19"/>
      <c r="B550" s="58"/>
      <c r="C550" s="58"/>
      <c r="D550" s="348"/>
      <c r="E550" s="8"/>
      <c r="F550" s="8"/>
      <c r="G550" s="49"/>
      <c r="H550" s="8"/>
      <c r="I550" s="59"/>
      <c r="J550" s="59"/>
      <c r="K550" s="59"/>
      <c r="L550" s="59"/>
      <c r="M550" s="59"/>
      <c r="N550" s="321"/>
      <c r="O550" s="315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</row>
    <row r="551" spans="1:229" s="13" customFormat="1" ht="15.75">
      <c r="A551" s="19"/>
      <c r="B551" s="58"/>
      <c r="C551" s="58"/>
      <c r="D551" s="348"/>
      <c r="E551" s="8"/>
      <c r="F551" s="8"/>
      <c r="G551" s="49"/>
      <c r="H551" s="8"/>
      <c r="I551" s="59"/>
      <c r="J551" s="59"/>
      <c r="K551" s="59"/>
      <c r="L551" s="59"/>
      <c r="M551" s="59"/>
      <c r="N551" s="321"/>
      <c r="O551" s="315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</row>
    <row r="552" spans="1:229" s="13" customFormat="1" ht="15.75">
      <c r="A552" s="19"/>
      <c r="B552" s="58"/>
      <c r="C552" s="58"/>
      <c r="D552" s="348"/>
      <c r="E552" s="8"/>
      <c r="F552" s="8"/>
      <c r="G552" s="49"/>
      <c r="H552" s="8"/>
      <c r="I552" s="59"/>
      <c r="J552" s="59"/>
      <c r="K552" s="59"/>
      <c r="L552" s="59"/>
      <c r="M552" s="59"/>
      <c r="N552" s="321"/>
      <c r="O552" s="315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</row>
    <row r="553" spans="1:229" s="13" customFormat="1" ht="15.75">
      <c r="A553" s="19"/>
      <c r="B553" s="58"/>
      <c r="C553" s="58"/>
      <c r="D553" s="348"/>
      <c r="E553" s="8"/>
      <c r="F553" s="8"/>
      <c r="G553" s="49"/>
      <c r="H553" s="8"/>
      <c r="I553" s="59"/>
      <c r="J553" s="59"/>
      <c r="K553" s="59"/>
      <c r="L553" s="59"/>
      <c r="M553" s="59"/>
      <c r="N553" s="321"/>
      <c r="O553" s="315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</row>
    <row r="554" spans="1:229" s="13" customFormat="1" ht="15.75">
      <c r="A554" s="19"/>
      <c r="B554" s="58"/>
      <c r="C554" s="58"/>
      <c r="D554" s="348"/>
      <c r="E554" s="8"/>
      <c r="F554" s="8"/>
      <c r="G554" s="49"/>
      <c r="H554" s="8"/>
      <c r="I554" s="59"/>
      <c r="J554" s="59"/>
      <c r="K554" s="59"/>
      <c r="L554" s="59"/>
      <c r="M554" s="59"/>
      <c r="N554" s="321"/>
      <c r="O554" s="315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</row>
    <row r="555" spans="1:229" s="13" customFormat="1" ht="15.75">
      <c r="A555" s="19"/>
      <c r="B555" s="58"/>
      <c r="C555" s="58"/>
      <c r="D555" s="348"/>
      <c r="E555" s="8"/>
      <c r="F555" s="8"/>
      <c r="G555" s="49"/>
      <c r="H555" s="8"/>
      <c r="I555" s="59"/>
      <c r="J555" s="59"/>
      <c r="K555" s="59"/>
      <c r="L555" s="59"/>
      <c r="M555" s="59"/>
      <c r="N555" s="321"/>
      <c r="O555" s="315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</row>
    <row r="556" spans="1:229" s="13" customFormat="1" ht="15.75">
      <c r="A556" s="19"/>
      <c r="B556" s="58"/>
      <c r="C556" s="58"/>
      <c r="D556" s="348"/>
      <c r="E556" s="8"/>
      <c r="F556" s="8"/>
      <c r="G556" s="49"/>
      <c r="H556" s="8"/>
      <c r="I556" s="59"/>
      <c r="J556" s="59"/>
      <c r="K556" s="59"/>
      <c r="L556" s="59"/>
      <c r="M556" s="59"/>
      <c r="N556" s="321"/>
      <c r="O556" s="315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</row>
    <row r="557" spans="1:229" s="13" customFormat="1" ht="15.75">
      <c r="A557" s="19"/>
      <c r="B557" s="58"/>
      <c r="C557" s="58"/>
      <c r="D557" s="348"/>
      <c r="E557" s="8"/>
      <c r="F557" s="8"/>
      <c r="G557" s="49"/>
      <c r="H557" s="8"/>
      <c r="I557" s="59"/>
      <c r="J557" s="59"/>
      <c r="K557" s="59"/>
      <c r="L557" s="59"/>
      <c r="M557" s="59"/>
      <c r="N557" s="321"/>
      <c r="O557" s="315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</row>
    <row r="558" spans="1:229" s="13" customFormat="1" ht="15.75">
      <c r="A558" s="19"/>
      <c r="B558" s="58"/>
      <c r="C558" s="58"/>
      <c r="D558" s="348"/>
      <c r="E558" s="8"/>
      <c r="F558" s="8"/>
      <c r="G558" s="49"/>
      <c r="H558" s="8"/>
      <c r="I558" s="59"/>
      <c r="J558" s="59"/>
      <c r="K558" s="59"/>
      <c r="L558" s="59"/>
      <c r="M558" s="59"/>
      <c r="N558" s="321"/>
      <c r="O558" s="315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</row>
    <row r="559" spans="1:229" s="13" customFormat="1" ht="15.75">
      <c r="A559" s="19"/>
      <c r="B559" s="58"/>
      <c r="C559" s="58"/>
      <c r="D559" s="348"/>
      <c r="E559" s="8"/>
      <c r="F559" s="8"/>
      <c r="G559" s="49"/>
      <c r="H559" s="8"/>
      <c r="I559" s="59"/>
      <c r="J559" s="59"/>
      <c r="K559" s="59"/>
      <c r="L559" s="59"/>
      <c r="M559" s="59"/>
      <c r="N559" s="321"/>
      <c r="O559" s="315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</row>
    <row r="560" spans="1:229" s="13" customFormat="1" ht="15.75">
      <c r="A560" s="19"/>
      <c r="B560" s="58"/>
      <c r="C560" s="58"/>
      <c r="D560" s="348"/>
      <c r="E560" s="8"/>
      <c r="F560" s="8"/>
      <c r="G560" s="49"/>
      <c r="H560" s="8"/>
      <c r="I560" s="59"/>
      <c r="J560" s="59"/>
      <c r="K560" s="59"/>
      <c r="L560" s="59"/>
      <c r="M560" s="59"/>
      <c r="N560" s="321"/>
      <c r="O560" s="315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</row>
    <row r="561" spans="1:229" s="13" customFormat="1" ht="15.75">
      <c r="A561" s="19"/>
      <c r="B561" s="58"/>
      <c r="C561" s="58"/>
      <c r="D561" s="348"/>
      <c r="E561" s="8"/>
      <c r="F561" s="8"/>
      <c r="G561" s="49"/>
      <c r="H561" s="8"/>
      <c r="I561" s="59"/>
      <c r="J561" s="59"/>
      <c r="K561" s="59"/>
      <c r="L561" s="59"/>
      <c r="M561" s="59"/>
      <c r="N561" s="321"/>
      <c r="O561" s="315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</row>
    <row r="562" spans="1:229" s="13" customFormat="1" ht="15.75">
      <c r="A562" s="19"/>
      <c r="B562" s="58"/>
      <c r="C562" s="58"/>
      <c r="D562" s="348"/>
      <c r="E562" s="8"/>
      <c r="F562" s="8"/>
      <c r="G562" s="49"/>
      <c r="H562" s="8"/>
      <c r="I562" s="59"/>
      <c r="J562" s="59"/>
      <c r="K562" s="59"/>
      <c r="L562" s="59"/>
      <c r="M562" s="59"/>
      <c r="N562" s="321"/>
      <c r="O562" s="315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</row>
    <row r="563" spans="1:229" s="13" customFormat="1" ht="15.75">
      <c r="A563" s="19"/>
      <c r="B563" s="58"/>
      <c r="C563" s="58"/>
      <c r="D563" s="348"/>
      <c r="E563" s="8"/>
      <c r="F563" s="8"/>
      <c r="G563" s="49"/>
      <c r="H563" s="8"/>
      <c r="I563" s="59"/>
      <c r="J563" s="59"/>
      <c r="K563" s="59"/>
      <c r="L563" s="59"/>
      <c r="M563" s="59"/>
      <c r="N563" s="321"/>
      <c r="O563" s="315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</row>
    <row r="564" spans="1:229" s="13" customFormat="1" ht="15.75">
      <c r="A564" s="19"/>
      <c r="B564" s="58"/>
      <c r="C564" s="58"/>
      <c r="D564" s="348"/>
      <c r="E564" s="8"/>
      <c r="F564" s="8"/>
      <c r="G564" s="49"/>
      <c r="H564" s="8"/>
      <c r="I564" s="59"/>
      <c r="J564" s="59"/>
      <c r="K564" s="59"/>
      <c r="L564" s="59"/>
      <c r="M564" s="59"/>
      <c r="N564" s="321"/>
      <c r="O564" s="315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</row>
    <row r="565" spans="1:229" s="13" customFormat="1" ht="15.75">
      <c r="A565" s="19"/>
      <c r="B565" s="58"/>
      <c r="C565" s="58"/>
      <c r="D565" s="348"/>
      <c r="E565" s="8"/>
      <c r="F565" s="8"/>
      <c r="G565" s="49"/>
      <c r="H565" s="8"/>
      <c r="I565" s="59"/>
      <c r="J565" s="59"/>
      <c r="K565" s="59"/>
      <c r="L565" s="59"/>
      <c r="M565" s="59"/>
      <c r="N565" s="321"/>
      <c r="O565" s="315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</row>
    <row r="566" spans="1:229" s="13" customFormat="1" ht="15.75">
      <c r="A566" s="19"/>
      <c r="B566" s="58"/>
      <c r="C566" s="58"/>
      <c r="D566" s="348"/>
      <c r="E566" s="8"/>
      <c r="F566" s="8"/>
      <c r="G566" s="49"/>
      <c r="H566" s="8"/>
      <c r="I566" s="59"/>
      <c r="J566" s="59"/>
      <c r="K566" s="59"/>
      <c r="L566" s="59"/>
      <c r="M566" s="59"/>
      <c r="N566" s="321"/>
      <c r="O566" s="315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</row>
    <row r="567" spans="1:229" s="13" customFormat="1" ht="15.75">
      <c r="A567" s="19"/>
      <c r="B567" s="58"/>
      <c r="C567" s="58"/>
      <c r="D567" s="348"/>
      <c r="E567" s="8"/>
      <c r="F567" s="8"/>
      <c r="G567" s="49"/>
      <c r="H567" s="8"/>
      <c r="I567" s="59"/>
      <c r="J567" s="59"/>
      <c r="K567" s="59"/>
      <c r="L567" s="59"/>
      <c r="M567" s="59"/>
      <c r="N567" s="321"/>
      <c r="O567" s="315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</row>
    <row r="568" spans="1:229" s="13" customFormat="1" ht="15.75">
      <c r="A568" s="19"/>
      <c r="B568" s="58"/>
      <c r="C568" s="58"/>
      <c r="D568" s="348"/>
      <c r="E568" s="8"/>
      <c r="F568" s="8"/>
      <c r="G568" s="49"/>
      <c r="H568" s="8"/>
      <c r="I568" s="59"/>
      <c r="J568" s="59"/>
      <c r="K568" s="59"/>
      <c r="L568" s="59"/>
      <c r="M568" s="59"/>
      <c r="N568" s="321"/>
      <c r="O568" s="315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</row>
    <row r="569" spans="1:229" s="13" customFormat="1" ht="15.75">
      <c r="A569" s="19"/>
      <c r="B569" s="58"/>
      <c r="C569" s="58"/>
      <c r="D569" s="348"/>
      <c r="E569" s="8"/>
      <c r="F569" s="8"/>
      <c r="G569" s="49"/>
      <c r="H569" s="8"/>
      <c r="I569" s="59"/>
      <c r="J569" s="59"/>
      <c r="K569" s="59"/>
      <c r="L569" s="59"/>
      <c r="M569" s="59"/>
      <c r="N569" s="321"/>
      <c r="O569" s="315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</row>
    <row r="570" spans="1:229" s="13" customFormat="1" ht="15.75">
      <c r="A570" s="19"/>
      <c r="B570" s="58"/>
      <c r="C570" s="58"/>
      <c r="D570" s="348"/>
      <c r="E570" s="8"/>
      <c r="F570" s="8"/>
      <c r="G570" s="49"/>
      <c r="H570" s="8"/>
      <c r="I570" s="59"/>
      <c r="J570" s="59"/>
      <c r="K570" s="59"/>
      <c r="L570" s="59"/>
      <c r="M570" s="59"/>
      <c r="N570" s="321"/>
      <c r="O570" s="315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</row>
    <row r="571" spans="1:229" s="13" customFormat="1" ht="15.75">
      <c r="A571" s="19"/>
      <c r="B571" s="58"/>
      <c r="C571" s="58"/>
      <c r="D571" s="348"/>
      <c r="E571" s="8"/>
      <c r="F571" s="8"/>
      <c r="G571" s="49"/>
      <c r="H571" s="8"/>
      <c r="I571" s="59"/>
      <c r="J571" s="59"/>
      <c r="K571" s="59"/>
      <c r="L571" s="59"/>
      <c r="M571" s="59"/>
      <c r="N571" s="321"/>
      <c r="O571" s="315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</row>
    <row r="572" spans="1:229" s="13" customFormat="1" ht="15.75">
      <c r="A572" s="19"/>
      <c r="B572" s="58"/>
      <c r="C572" s="58"/>
      <c r="D572" s="348"/>
      <c r="E572" s="8"/>
      <c r="F572" s="8"/>
      <c r="G572" s="49"/>
      <c r="H572" s="8"/>
      <c r="I572" s="59"/>
      <c r="J572" s="59"/>
      <c r="K572" s="59"/>
      <c r="L572" s="59"/>
      <c r="M572" s="59"/>
      <c r="N572" s="321"/>
      <c r="O572" s="315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</row>
    <row r="573" spans="1:229" s="13" customFormat="1" ht="15.75">
      <c r="A573" s="19"/>
      <c r="B573" s="58"/>
      <c r="C573" s="58"/>
      <c r="D573" s="348"/>
      <c r="E573" s="8"/>
      <c r="F573" s="8"/>
      <c r="G573" s="49"/>
      <c r="H573" s="8"/>
      <c r="I573" s="59"/>
      <c r="J573" s="59"/>
      <c r="K573" s="59"/>
      <c r="L573" s="59"/>
      <c r="M573" s="59"/>
      <c r="N573" s="321"/>
      <c r="O573" s="315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</row>
    <row r="574" spans="1:229" s="13" customFormat="1" ht="15.75">
      <c r="A574" s="19"/>
      <c r="B574" s="58"/>
      <c r="C574" s="58"/>
      <c r="D574" s="348"/>
      <c r="E574" s="8"/>
      <c r="F574" s="8"/>
      <c r="G574" s="49"/>
      <c r="H574" s="8"/>
      <c r="I574" s="59"/>
      <c r="J574" s="59"/>
      <c r="K574" s="59"/>
      <c r="L574" s="59"/>
      <c r="M574" s="59"/>
      <c r="N574" s="321"/>
      <c r="O574" s="315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</row>
    <row r="575" spans="1:229" s="13" customFormat="1" ht="15.75">
      <c r="A575" s="19"/>
      <c r="B575" s="58"/>
      <c r="C575" s="58"/>
      <c r="D575" s="348"/>
      <c r="E575" s="8"/>
      <c r="F575" s="8"/>
      <c r="G575" s="49"/>
      <c r="H575" s="8"/>
      <c r="I575" s="59"/>
      <c r="J575" s="59"/>
      <c r="K575" s="59"/>
      <c r="L575" s="59"/>
      <c r="M575" s="59"/>
      <c r="N575" s="321"/>
      <c r="O575" s="315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</row>
    <row r="576" spans="1:229" s="13" customFormat="1" ht="15.75">
      <c r="A576" s="19"/>
      <c r="B576" s="58"/>
      <c r="C576" s="58"/>
      <c r="D576" s="348"/>
      <c r="E576" s="8"/>
      <c r="F576" s="8"/>
      <c r="G576" s="49"/>
      <c r="H576" s="8"/>
      <c r="I576" s="59"/>
      <c r="J576" s="59"/>
      <c r="K576" s="59"/>
      <c r="L576" s="59"/>
      <c r="M576" s="59"/>
      <c r="N576" s="321"/>
      <c r="O576" s="315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</row>
    <row r="577" spans="1:229" s="13" customFormat="1" ht="15.75">
      <c r="A577" s="19"/>
      <c r="B577" s="58"/>
      <c r="C577" s="58"/>
      <c r="D577" s="348"/>
      <c r="E577" s="8"/>
      <c r="F577" s="8"/>
      <c r="G577" s="49"/>
      <c r="H577" s="8"/>
      <c r="I577" s="59"/>
      <c r="J577" s="59"/>
      <c r="K577" s="59"/>
      <c r="L577" s="59"/>
      <c r="M577" s="59"/>
      <c r="N577" s="321"/>
      <c r="O577" s="315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</row>
    <row r="578" spans="1:229" s="13" customFormat="1" ht="15.75">
      <c r="A578" s="19"/>
      <c r="B578" s="58"/>
      <c r="C578" s="58"/>
      <c r="D578" s="348"/>
      <c r="E578" s="8"/>
      <c r="F578" s="8"/>
      <c r="G578" s="49"/>
      <c r="H578" s="8"/>
      <c r="I578" s="59"/>
      <c r="J578" s="59"/>
      <c r="K578" s="59"/>
      <c r="L578" s="59"/>
      <c r="M578" s="59"/>
      <c r="N578" s="321"/>
      <c r="O578" s="315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</row>
    <row r="579" spans="1:229" s="13" customFormat="1" ht="15.75">
      <c r="A579" s="19"/>
      <c r="B579" s="58"/>
      <c r="C579" s="58"/>
      <c r="D579" s="348"/>
      <c r="E579" s="8"/>
      <c r="F579" s="8"/>
      <c r="G579" s="49"/>
      <c r="H579" s="8"/>
      <c r="I579" s="59"/>
      <c r="J579" s="59"/>
      <c r="K579" s="59"/>
      <c r="L579" s="59"/>
      <c r="M579" s="59"/>
      <c r="N579" s="321"/>
      <c r="O579" s="315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</row>
    <row r="580" spans="1:229" s="13" customFormat="1" ht="15.75">
      <c r="A580" s="19"/>
      <c r="B580" s="58"/>
      <c r="C580" s="58"/>
      <c r="D580" s="348"/>
      <c r="E580" s="8"/>
      <c r="F580" s="8"/>
      <c r="G580" s="49"/>
      <c r="H580" s="8"/>
      <c r="I580" s="59"/>
      <c r="J580" s="59"/>
      <c r="K580" s="59"/>
      <c r="L580" s="59"/>
      <c r="M580" s="59"/>
      <c r="N580" s="321"/>
      <c r="O580" s="315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</row>
    <row r="581" spans="1:229" s="13" customFormat="1" ht="15.75">
      <c r="A581" s="19"/>
      <c r="B581" s="58"/>
      <c r="C581" s="58"/>
      <c r="D581" s="348"/>
      <c r="E581" s="8"/>
      <c r="F581" s="8"/>
      <c r="G581" s="49"/>
      <c r="H581" s="8"/>
      <c r="I581" s="59"/>
      <c r="J581" s="59"/>
      <c r="K581" s="59"/>
      <c r="L581" s="59"/>
      <c r="M581" s="59"/>
      <c r="N581" s="321"/>
      <c r="O581" s="315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</row>
    <row r="582" spans="1:229" s="13" customFormat="1" ht="15.75">
      <c r="A582" s="19"/>
      <c r="B582" s="58"/>
      <c r="C582" s="58"/>
      <c r="D582" s="348"/>
      <c r="E582" s="8"/>
      <c r="F582" s="8"/>
      <c r="G582" s="49"/>
      <c r="H582" s="8"/>
      <c r="I582" s="59"/>
      <c r="J582" s="59"/>
      <c r="K582" s="59"/>
      <c r="L582" s="59"/>
      <c r="M582" s="59"/>
      <c r="N582" s="321"/>
      <c r="O582" s="315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</row>
    <row r="583" spans="1:229" s="13" customFormat="1" ht="15.75">
      <c r="A583" s="19"/>
      <c r="B583" s="58"/>
      <c r="C583" s="58"/>
      <c r="D583" s="348"/>
      <c r="E583" s="8"/>
      <c r="F583" s="8"/>
      <c r="G583" s="49"/>
      <c r="H583" s="8"/>
      <c r="I583" s="59"/>
      <c r="J583" s="59"/>
      <c r="K583" s="59"/>
      <c r="L583" s="59"/>
      <c r="M583" s="59"/>
      <c r="N583" s="321"/>
      <c r="O583" s="315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</row>
    <row r="584" spans="1:229" s="13" customFormat="1" ht="15.75">
      <c r="A584" s="19"/>
      <c r="B584" s="58"/>
      <c r="C584" s="58"/>
      <c r="D584" s="348"/>
      <c r="E584" s="8"/>
      <c r="F584" s="8"/>
      <c r="G584" s="49"/>
      <c r="H584" s="8"/>
      <c r="I584" s="59"/>
      <c r="J584" s="59"/>
      <c r="K584" s="59"/>
      <c r="L584" s="59"/>
      <c r="M584" s="59"/>
      <c r="N584" s="321"/>
      <c r="O584" s="315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</row>
    <row r="585" spans="1:229" s="13" customFormat="1" ht="15.75">
      <c r="A585" s="19"/>
      <c r="B585" s="58"/>
      <c r="C585" s="58"/>
      <c r="D585" s="348"/>
      <c r="E585" s="8"/>
      <c r="F585" s="8"/>
      <c r="G585" s="49"/>
      <c r="H585" s="8"/>
      <c r="I585" s="59"/>
      <c r="J585" s="59"/>
      <c r="K585" s="59"/>
      <c r="L585" s="59"/>
      <c r="M585" s="59"/>
      <c r="N585" s="321"/>
      <c r="O585" s="315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</row>
    <row r="586" spans="1:229" s="13" customFormat="1" ht="15.75">
      <c r="A586" s="19"/>
      <c r="B586" s="58"/>
      <c r="C586" s="58"/>
      <c r="D586" s="348"/>
      <c r="E586" s="8"/>
      <c r="F586" s="8"/>
      <c r="G586" s="49"/>
      <c r="H586" s="8"/>
      <c r="I586" s="59"/>
      <c r="J586" s="59"/>
      <c r="K586" s="59"/>
      <c r="L586" s="59"/>
      <c r="M586" s="59"/>
      <c r="N586" s="321"/>
      <c r="O586" s="315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</row>
    <row r="587" spans="1:229" s="13" customFormat="1" ht="15.75">
      <c r="A587" s="19"/>
      <c r="B587" s="58"/>
      <c r="C587" s="58"/>
      <c r="D587" s="348"/>
      <c r="E587" s="8"/>
      <c r="F587" s="8"/>
      <c r="G587" s="49"/>
      <c r="H587" s="8"/>
      <c r="I587" s="59"/>
      <c r="J587" s="59"/>
      <c r="K587" s="59"/>
      <c r="L587" s="59"/>
      <c r="M587" s="59"/>
      <c r="N587" s="321"/>
      <c r="O587" s="315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</row>
    <row r="588" spans="1:229" s="13" customFormat="1" ht="15.75">
      <c r="A588" s="19"/>
      <c r="B588" s="58"/>
      <c r="C588" s="58"/>
      <c r="D588" s="348"/>
      <c r="E588" s="8"/>
      <c r="F588" s="8"/>
      <c r="G588" s="49"/>
      <c r="H588" s="8"/>
      <c r="I588" s="59"/>
      <c r="J588" s="59"/>
      <c r="K588" s="59"/>
      <c r="L588" s="59"/>
      <c r="M588" s="59"/>
      <c r="N588" s="321"/>
      <c r="O588" s="315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</row>
    <row r="589" spans="1:229" s="13" customFormat="1" ht="15.75">
      <c r="A589" s="19"/>
      <c r="B589" s="58"/>
      <c r="C589" s="58"/>
      <c r="D589" s="348"/>
      <c r="E589" s="8"/>
      <c r="F589" s="8"/>
      <c r="G589" s="49"/>
      <c r="H589" s="8"/>
      <c r="I589" s="59"/>
      <c r="J589" s="59"/>
      <c r="K589" s="59"/>
      <c r="L589" s="59"/>
      <c r="M589" s="59"/>
      <c r="N589" s="321"/>
      <c r="O589" s="315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</row>
    <row r="590" spans="1:229" s="13" customFormat="1" ht="15.75">
      <c r="A590" s="19"/>
      <c r="B590" s="58"/>
      <c r="C590" s="58"/>
      <c r="D590" s="348"/>
      <c r="E590" s="8"/>
      <c r="F590" s="8"/>
      <c r="G590" s="49"/>
      <c r="H590" s="8"/>
      <c r="I590" s="59"/>
      <c r="J590" s="59"/>
      <c r="K590" s="59"/>
      <c r="L590" s="59"/>
      <c r="M590" s="59"/>
      <c r="N590" s="321"/>
      <c r="O590" s="315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</row>
    <row r="591" spans="1:229" s="13" customFormat="1" ht="15.75">
      <c r="A591" s="19"/>
      <c r="B591" s="58"/>
      <c r="C591" s="58"/>
      <c r="D591" s="348"/>
      <c r="E591" s="8"/>
      <c r="F591" s="8"/>
      <c r="G591" s="49"/>
      <c r="H591" s="8"/>
      <c r="I591" s="59"/>
      <c r="J591" s="59"/>
      <c r="K591" s="59"/>
      <c r="L591" s="59"/>
      <c r="M591" s="59"/>
      <c r="N591" s="321"/>
      <c r="O591" s="315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</row>
    <row r="592" spans="1:229" s="13" customFormat="1" ht="15.75">
      <c r="A592" s="19"/>
      <c r="B592" s="58"/>
      <c r="C592" s="58"/>
      <c r="D592" s="348"/>
      <c r="E592" s="8"/>
      <c r="F592" s="8"/>
      <c r="G592" s="49"/>
      <c r="H592" s="8"/>
      <c r="I592" s="59"/>
      <c r="J592" s="59"/>
      <c r="K592" s="59"/>
      <c r="L592" s="59"/>
      <c r="M592" s="59"/>
      <c r="N592" s="321"/>
      <c r="O592" s="315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</row>
    <row r="593" spans="1:229" s="13" customFormat="1" ht="15.75">
      <c r="A593" s="19"/>
      <c r="B593" s="58"/>
      <c r="C593" s="58"/>
      <c r="D593" s="348"/>
      <c r="E593" s="8"/>
      <c r="F593" s="8"/>
      <c r="G593" s="49"/>
      <c r="H593" s="8"/>
      <c r="I593" s="59"/>
      <c r="J593" s="59"/>
      <c r="K593" s="59"/>
      <c r="L593" s="59"/>
      <c r="M593" s="59"/>
      <c r="N593" s="321"/>
      <c r="O593" s="315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</row>
    <row r="594" spans="1:229" s="13" customFormat="1" ht="15.75">
      <c r="A594" s="19"/>
      <c r="B594" s="58"/>
      <c r="C594" s="58"/>
      <c r="D594" s="348"/>
      <c r="E594" s="8"/>
      <c r="F594" s="8"/>
      <c r="G594" s="49"/>
      <c r="H594" s="8"/>
      <c r="I594" s="59"/>
      <c r="J594" s="59"/>
      <c r="K594" s="59"/>
      <c r="L594" s="59"/>
      <c r="M594" s="59"/>
      <c r="N594" s="321"/>
      <c r="O594" s="315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</row>
    <row r="595" spans="1:229" s="13" customFormat="1" ht="15.75">
      <c r="A595" s="19"/>
      <c r="B595" s="58"/>
      <c r="C595" s="58"/>
      <c r="D595" s="348"/>
      <c r="E595" s="8"/>
      <c r="F595" s="8"/>
      <c r="G595" s="49"/>
      <c r="H595" s="8"/>
      <c r="I595" s="59"/>
      <c r="J595" s="59"/>
      <c r="K595" s="59"/>
      <c r="L595" s="59"/>
      <c r="M595" s="59"/>
      <c r="N595" s="321"/>
      <c r="O595" s="315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</row>
    <row r="596" spans="1:229" s="13" customFormat="1" ht="15.75">
      <c r="A596" s="19"/>
      <c r="B596" s="58"/>
      <c r="C596" s="58"/>
      <c r="D596" s="348"/>
      <c r="E596" s="8"/>
      <c r="F596" s="8"/>
      <c r="G596" s="49"/>
      <c r="H596" s="8"/>
      <c r="I596" s="59"/>
      <c r="J596" s="59"/>
      <c r="K596" s="59"/>
      <c r="L596" s="59"/>
      <c r="M596" s="59"/>
      <c r="N596" s="321"/>
      <c r="O596" s="315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</row>
    <row r="597" spans="1:229" s="13" customFormat="1" ht="15.75">
      <c r="A597" s="19"/>
      <c r="B597" s="58"/>
      <c r="C597" s="58"/>
      <c r="D597" s="348"/>
      <c r="E597" s="8"/>
      <c r="F597" s="8"/>
      <c r="G597" s="49"/>
      <c r="H597" s="8"/>
      <c r="I597" s="59"/>
      <c r="J597" s="59"/>
      <c r="K597" s="59"/>
      <c r="L597" s="59"/>
      <c r="M597" s="59"/>
      <c r="N597" s="321"/>
      <c r="O597" s="315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</row>
    <row r="598" spans="1:229" s="13" customFormat="1" ht="15.75">
      <c r="A598" s="19"/>
      <c r="B598" s="58"/>
      <c r="C598" s="58"/>
      <c r="D598" s="348"/>
      <c r="E598" s="8"/>
      <c r="F598" s="8"/>
      <c r="G598" s="49"/>
      <c r="H598" s="8"/>
      <c r="I598" s="59"/>
      <c r="J598" s="59"/>
      <c r="K598" s="59"/>
      <c r="L598" s="59"/>
      <c r="M598" s="59"/>
      <c r="N598" s="321"/>
      <c r="O598" s="315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</row>
    <row r="599" spans="1:229" s="13" customFormat="1" ht="15.75">
      <c r="A599" s="19"/>
      <c r="B599" s="58"/>
      <c r="C599" s="58"/>
      <c r="D599" s="348"/>
      <c r="E599" s="8"/>
      <c r="F599" s="8"/>
      <c r="G599" s="49"/>
      <c r="H599" s="8"/>
      <c r="I599" s="59"/>
      <c r="J599" s="59"/>
      <c r="K599" s="59"/>
      <c r="L599" s="59"/>
      <c r="M599" s="59"/>
      <c r="N599" s="321"/>
      <c r="O599" s="315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</row>
    <row r="600" spans="1:229" s="13" customFormat="1" ht="15.75">
      <c r="A600" s="19"/>
      <c r="B600" s="58"/>
      <c r="C600" s="58"/>
      <c r="D600" s="348"/>
      <c r="E600" s="8"/>
      <c r="F600" s="8"/>
      <c r="G600" s="49"/>
      <c r="H600" s="8"/>
      <c r="I600" s="59"/>
      <c r="J600" s="59"/>
      <c r="K600" s="59"/>
      <c r="L600" s="59"/>
      <c r="M600" s="59"/>
      <c r="N600" s="321"/>
      <c r="O600" s="315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</row>
    <row r="601" spans="1:229" s="13" customFormat="1" ht="15.75">
      <c r="A601" s="19"/>
      <c r="B601" s="58"/>
      <c r="C601" s="58"/>
      <c r="D601" s="348"/>
      <c r="E601" s="8"/>
      <c r="F601" s="8"/>
      <c r="G601" s="49"/>
      <c r="H601" s="8"/>
      <c r="I601" s="59"/>
      <c r="J601" s="59"/>
      <c r="K601" s="59"/>
      <c r="L601" s="59"/>
      <c r="M601" s="59"/>
      <c r="N601" s="321"/>
      <c r="O601" s="315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</row>
    <row r="602" spans="1:229" s="13" customFormat="1" ht="15.75">
      <c r="A602" s="19"/>
      <c r="B602" s="58"/>
      <c r="C602" s="58"/>
      <c r="D602" s="348"/>
      <c r="E602" s="8"/>
      <c r="F602" s="8"/>
      <c r="G602" s="49"/>
      <c r="H602" s="8"/>
      <c r="I602" s="59"/>
      <c r="J602" s="59"/>
      <c r="K602" s="59"/>
      <c r="L602" s="59"/>
      <c r="M602" s="59"/>
      <c r="N602" s="321"/>
      <c r="O602" s="315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</row>
    <row r="603" spans="1:229" s="13" customFormat="1" ht="15.75">
      <c r="A603" s="19"/>
      <c r="B603" s="58"/>
      <c r="C603" s="58"/>
      <c r="D603" s="348"/>
      <c r="E603" s="8"/>
      <c r="F603" s="8"/>
      <c r="G603" s="49"/>
      <c r="H603" s="8"/>
      <c r="I603" s="59"/>
      <c r="J603" s="59"/>
      <c r="K603" s="59"/>
      <c r="L603" s="59"/>
      <c r="M603" s="59"/>
      <c r="N603" s="321"/>
      <c r="O603" s="315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</row>
    <row r="604" spans="1:229" s="13" customFormat="1" ht="15.75">
      <c r="A604" s="19"/>
      <c r="B604" s="58"/>
      <c r="C604" s="58"/>
      <c r="D604" s="348"/>
      <c r="E604" s="8"/>
      <c r="F604" s="8"/>
      <c r="G604" s="49"/>
      <c r="H604" s="8"/>
      <c r="I604" s="59"/>
      <c r="J604" s="59"/>
      <c r="K604" s="59"/>
      <c r="L604" s="59"/>
      <c r="M604" s="59"/>
      <c r="N604" s="321"/>
      <c r="O604" s="315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</row>
    <row r="605" spans="1:229" s="13" customFormat="1" ht="15.75">
      <c r="A605" s="19"/>
      <c r="B605" s="58"/>
      <c r="C605" s="58"/>
      <c r="D605" s="348"/>
      <c r="E605" s="8"/>
      <c r="F605" s="8"/>
      <c r="G605" s="49"/>
      <c r="H605" s="8"/>
      <c r="I605" s="59"/>
      <c r="J605" s="59"/>
      <c r="K605" s="59"/>
      <c r="L605" s="59"/>
      <c r="M605" s="59"/>
      <c r="N605" s="321"/>
      <c r="O605" s="315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</row>
    <row r="606" spans="1:229" s="13" customFormat="1" ht="15.75">
      <c r="A606" s="19"/>
      <c r="B606" s="58"/>
      <c r="C606" s="58"/>
      <c r="D606" s="348"/>
      <c r="E606" s="8"/>
      <c r="F606" s="8"/>
      <c r="G606" s="49"/>
      <c r="H606" s="8"/>
      <c r="I606" s="59"/>
      <c r="J606" s="59"/>
      <c r="K606" s="59"/>
      <c r="L606" s="59"/>
      <c r="M606" s="59"/>
      <c r="N606" s="321"/>
      <c r="O606" s="315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</row>
    <row r="607" spans="1:229" s="13" customFormat="1" ht="15.75">
      <c r="A607" s="19"/>
      <c r="B607" s="58"/>
      <c r="C607" s="58"/>
      <c r="D607" s="348"/>
      <c r="E607" s="8"/>
      <c r="F607" s="8"/>
      <c r="G607" s="49"/>
      <c r="H607" s="8"/>
      <c r="I607" s="59"/>
      <c r="J607" s="59"/>
      <c r="K607" s="59"/>
      <c r="L607" s="59"/>
      <c r="M607" s="59"/>
      <c r="N607" s="321"/>
      <c r="O607" s="315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</row>
    <row r="608" spans="1:229" s="13" customFormat="1" ht="15.75">
      <c r="A608" s="19"/>
      <c r="B608" s="58"/>
      <c r="C608" s="58"/>
      <c r="D608" s="348"/>
      <c r="E608" s="8"/>
      <c r="F608" s="8"/>
      <c r="G608" s="49"/>
      <c r="H608" s="8"/>
      <c r="I608" s="59"/>
      <c r="J608" s="59"/>
      <c r="K608" s="59"/>
      <c r="L608" s="59"/>
      <c r="M608" s="59"/>
      <c r="N608" s="321"/>
      <c r="O608" s="315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</row>
    <row r="609" spans="1:229" s="13" customFormat="1" ht="15.75">
      <c r="A609" s="19"/>
      <c r="B609" s="58"/>
      <c r="C609" s="58"/>
      <c r="D609" s="348"/>
      <c r="E609" s="8"/>
      <c r="F609" s="8"/>
      <c r="G609" s="49"/>
      <c r="H609" s="8"/>
      <c r="I609" s="59"/>
      <c r="J609" s="59"/>
      <c r="K609" s="59"/>
      <c r="L609" s="59"/>
      <c r="M609" s="59"/>
      <c r="N609" s="321"/>
      <c r="O609" s="315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</row>
    <row r="610" spans="1:229" s="13" customFormat="1" ht="15.75">
      <c r="A610" s="19"/>
      <c r="B610" s="58"/>
      <c r="C610" s="58"/>
      <c r="D610" s="348"/>
      <c r="E610" s="8"/>
      <c r="F610" s="8"/>
      <c r="G610" s="49"/>
      <c r="H610" s="8"/>
      <c r="I610" s="59"/>
      <c r="J610" s="59"/>
      <c r="K610" s="59"/>
      <c r="L610" s="59"/>
      <c r="M610" s="59"/>
      <c r="N610" s="321"/>
      <c r="O610" s="315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</row>
    <row r="611" spans="1:229" s="13" customFormat="1" ht="15.75">
      <c r="A611" s="19"/>
      <c r="B611" s="58"/>
      <c r="C611" s="58"/>
      <c r="D611" s="348"/>
      <c r="E611" s="8"/>
      <c r="F611" s="8"/>
      <c r="G611" s="49"/>
      <c r="H611" s="8"/>
      <c r="I611" s="59"/>
      <c r="J611" s="59"/>
      <c r="K611" s="59"/>
      <c r="L611" s="59"/>
      <c r="M611" s="59"/>
      <c r="N611" s="321"/>
      <c r="O611" s="315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</row>
    <row r="612" spans="1:229" s="13" customFormat="1" ht="15.75">
      <c r="A612" s="19"/>
      <c r="B612" s="58"/>
      <c r="C612" s="58"/>
      <c r="D612" s="348"/>
      <c r="E612" s="8"/>
      <c r="F612" s="8"/>
      <c r="G612" s="49"/>
      <c r="H612" s="8"/>
      <c r="I612" s="59"/>
      <c r="J612" s="59"/>
      <c r="K612" s="59"/>
      <c r="L612" s="59"/>
      <c r="M612" s="59"/>
      <c r="N612" s="321"/>
      <c r="O612" s="315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</row>
    <row r="613" spans="1:229" s="13" customFormat="1" ht="15.75">
      <c r="A613" s="19"/>
      <c r="B613" s="58"/>
      <c r="C613" s="58"/>
      <c r="D613" s="348"/>
      <c r="E613" s="8"/>
      <c r="F613" s="8"/>
      <c r="G613" s="49"/>
      <c r="H613" s="8"/>
      <c r="I613" s="59"/>
      <c r="J613" s="59"/>
      <c r="K613" s="59"/>
      <c r="L613" s="59"/>
      <c r="M613" s="59"/>
      <c r="N613" s="321"/>
      <c r="O613" s="315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</row>
    <row r="614" spans="1:229" s="13" customFormat="1" ht="15.75">
      <c r="A614" s="19"/>
      <c r="B614" s="58"/>
      <c r="C614" s="58"/>
      <c r="D614" s="348"/>
      <c r="E614" s="8"/>
      <c r="F614" s="8"/>
      <c r="G614" s="49"/>
      <c r="H614" s="8"/>
      <c r="I614" s="59"/>
      <c r="J614" s="59"/>
      <c r="K614" s="59"/>
      <c r="L614" s="59"/>
      <c r="M614" s="59"/>
      <c r="N614" s="321"/>
      <c r="O614" s="315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</row>
    <row r="615" spans="1:229" s="13" customFormat="1" ht="15.75">
      <c r="A615" s="19"/>
      <c r="B615" s="58"/>
      <c r="C615" s="58"/>
      <c r="D615" s="348"/>
      <c r="E615" s="8"/>
      <c r="F615" s="8"/>
      <c r="G615" s="49"/>
      <c r="H615" s="8"/>
      <c r="I615" s="59"/>
      <c r="J615" s="59"/>
      <c r="K615" s="59"/>
      <c r="L615" s="59"/>
      <c r="M615" s="59"/>
      <c r="N615" s="321"/>
      <c r="O615" s="315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</row>
    <row r="616" spans="1:229" s="13" customFormat="1" ht="15.75">
      <c r="A616" s="19"/>
      <c r="B616" s="58"/>
      <c r="C616" s="58"/>
      <c r="D616" s="348"/>
      <c r="E616" s="8"/>
      <c r="F616" s="8"/>
      <c r="G616" s="49"/>
      <c r="H616" s="8"/>
      <c r="I616" s="59"/>
      <c r="J616" s="59"/>
      <c r="K616" s="59"/>
      <c r="L616" s="59"/>
      <c r="M616" s="59"/>
      <c r="N616" s="321"/>
      <c r="O616" s="315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</row>
    <row r="617" spans="1:229" s="13" customFormat="1" ht="15.75">
      <c r="A617" s="19"/>
      <c r="B617" s="58"/>
      <c r="C617" s="58"/>
      <c r="D617" s="348"/>
      <c r="E617" s="8"/>
      <c r="F617" s="8"/>
      <c r="G617" s="49"/>
      <c r="H617" s="8"/>
      <c r="I617" s="59"/>
      <c r="J617" s="59"/>
      <c r="K617" s="59"/>
      <c r="L617" s="59"/>
      <c r="M617" s="59"/>
      <c r="N617" s="321"/>
      <c r="O617" s="315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</row>
    <row r="618" spans="1:229" s="13" customFormat="1" ht="15.75">
      <c r="A618" s="19"/>
      <c r="B618" s="58"/>
      <c r="C618" s="58"/>
      <c r="D618" s="348"/>
      <c r="E618" s="8"/>
      <c r="F618" s="8"/>
      <c r="G618" s="49"/>
      <c r="H618" s="8"/>
      <c r="I618" s="59"/>
      <c r="J618" s="59"/>
      <c r="K618" s="59"/>
      <c r="L618" s="59"/>
      <c r="M618" s="59"/>
      <c r="N618" s="321"/>
      <c r="O618" s="315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</row>
    <row r="619" spans="1:229" s="13" customFormat="1" ht="15.75">
      <c r="A619" s="19"/>
      <c r="B619" s="58"/>
      <c r="C619" s="58"/>
      <c r="D619" s="348"/>
      <c r="E619" s="8"/>
      <c r="F619" s="8"/>
      <c r="G619" s="49"/>
      <c r="H619" s="8"/>
      <c r="I619" s="59"/>
      <c r="J619" s="59"/>
      <c r="K619" s="59"/>
      <c r="L619" s="59"/>
      <c r="M619" s="59"/>
      <c r="N619" s="321"/>
      <c r="O619" s="315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</row>
    <row r="620" spans="1:229" s="13" customFormat="1" ht="15.75">
      <c r="A620" s="19"/>
      <c r="B620" s="58"/>
      <c r="C620" s="58"/>
      <c r="D620" s="348"/>
      <c r="E620" s="8"/>
      <c r="F620" s="8"/>
      <c r="G620" s="49"/>
      <c r="H620" s="8"/>
      <c r="I620" s="59"/>
      <c r="J620" s="59"/>
      <c r="K620" s="59"/>
      <c r="L620" s="59"/>
      <c r="M620" s="59"/>
      <c r="N620" s="321"/>
      <c r="O620" s="315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</row>
    <row r="621" spans="1:229" s="13" customFormat="1" ht="15.75">
      <c r="A621" s="19"/>
      <c r="B621" s="58"/>
      <c r="C621" s="58"/>
      <c r="D621" s="348"/>
      <c r="E621" s="8"/>
      <c r="F621" s="8"/>
      <c r="G621" s="49"/>
      <c r="H621" s="8"/>
      <c r="I621" s="59"/>
      <c r="J621" s="59"/>
      <c r="K621" s="59"/>
      <c r="L621" s="59"/>
      <c r="M621" s="59"/>
      <c r="N621" s="321"/>
      <c r="O621" s="315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</row>
    <row r="622" spans="1:229" s="13" customFormat="1" ht="15.75">
      <c r="A622" s="19"/>
      <c r="B622" s="58"/>
      <c r="C622" s="58"/>
      <c r="D622" s="348"/>
      <c r="E622" s="8"/>
      <c r="F622" s="8"/>
      <c r="G622" s="49"/>
      <c r="H622" s="8"/>
      <c r="I622" s="59"/>
      <c r="J622" s="59"/>
      <c r="K622" s="59"/>
      <c r="L622" s="59"/>
      <c r="M622" s="59"/>
      <c r="N622" s="321"/>
      <c r="O622" s="315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</row>
    <row r="623" spans="1:229" s="13" customFormat="1" ht="15.75">
      <c r="A623" s="19"/>
      <c r="B623" s="58"/>
      <c r="C623" s="58"/>
      <c r="D623" s="348"/>
      <c r="E623" s="8"/>
      <c r="F623" s="8"/>
      <c r="G623" s="49"/>
      <c r="H623" s="8"/>
      <c r="I623" s="59"/>
      <c r="J623" s="59"/>
      <c r="K623" s="59"/>
      <c r="L623" s="59"/>
      <c r="M623" s="59"/>
      <c r="N623" s="321"/>
      <c r="O623" s="315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</row>
    <row r="624" spans="1:229" s="13" customFormat="1" ht="15.75">
      <c r="A624" s="19"/>
      <c r="B624" s="58"/>
      <c r="C624" s="58"/>
      <c r="D624" s="348"/>
      <c r="E624" s="8"/>
      <c r="F624" s="8"/>
      <c r="G624" s="49"/>
      <c r="H624" s="8"/>
      <c r="I624" s="59"/>
      <c r="J624" s="59"/>
      <c r="K624" s="59"/>
      <c r="L624" s="59"/>
      <c r="M624" s="59"/>
      <c r="N624" s="321"/>
      <c r="O624" s="315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</row>
    <row r="625" spans="1:229" s="13" customFormat="1" ht="15.75">
      <c r="A625" s="19"/>
      <c r="B625" s="58"/>
      <c r="C625" s="58"/>
      <c r="D625" s="348"/>
      <c r="E625" s="8"/>
      <c r="F625" s="8"/>
      <c r="G625" s="49"/>
      <c r="H625" s="8"/>
      <c r="I625" s="59"/>
      <c r="J625" s="59"/>
      <c r="K625" s="59"/>
      <c r="L625" s="59"/>
      <c r="M625" s="59"/>
      <c r="N625" s="321"/>
      <c r="O625" s="315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</row>
    <row r="626" spans="1:229" s="13" customFormat="1" ht="15.75">
      <c r="A626" s="19"/>
      <c r="B626" s="58"/>
      <c r="C626" s="58"/>
      <c r="D626" s="348"/>
      <c r="E626" s="8"/>
      <c r="F626" s="8"/>
      <c r="G626" s="49"/>
      <c r="H626" s="8"/>
      <c r="I626" s="59"/>
      <c r="J626" s="59"/>
      <c r="K626" s="59"/>
      <c r="L626" s="59"/>
      <c r="M626" s="59"/>
      <c r="N626" s="321"/>
      <c r="O626" s="315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</row>
    <row r="627" spans="1:229" s="13" customFormat="1" ht="15.75">
      <c r="A627" s="19"/>
      <c r="B627" s="58"/>
      <c r="C627" s="58"/>
      <c r="D627" s="348"/>
      <c r="E627" s="8"/>
      <c r="F627" s="8"/>
      <c r="G627" s="49"/>
      <c r="H627" s="8"/>
      <c r="I627" s="59"/>
      <c r="J627" s="59"/>
      <c r="K627" s="59"/>
      <c r="L627" s="59"/>
      <c r="M627" s="59"/>
      <c r="N627" s="321"/>
      <c r="O627" s="315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</row>
    <row r="628" spans="1:14" ht="15.75">
      <c r="A628" s="19"/>
      <c r="B628" s="58"/>
      <c r="C628" s="58"/>
      <c r="D628" s="348"/>
      <c r="E628" s="8"/>
      <c r="F628" s="8"/>
      <c r="H628" s="8"/>
      <c r="I628" s="59"/>
      <c r="J628" s="59"/>
      <c r="K628" s="59"/>
      <c r="L628" s="59"/>
      <c r="M628" s="59"/>
      <c r="N628" s="321"/>
    </row>
    <row r="629" spans="1:41" ht="15">
      <c r="A629" s="19"/>
      <c r="B629" s="58"/>
      <c r="C629" s="58"/>
      <c r="D629" s="348"/>
      <c r="E629" s="8"/>
      <c r="F629" s="8"/>
      <c r="H629" s="8"/>
      <c r="I629" s="59"/>
      <c r="J629" s="59"/>
      <c r="K629" s="59"/>
      <c r="L629" s="59"/>
      <c r="M629" s="59"/>
      <c r="N629" s="321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1:41" ht="15">
      <c r="A630" s="19"/>
      <c r="B630" s="58"/>
      <c r="C630" s="58"/>
      <c r="D630" s="348"/>
      <c r="E630" s="8"/>
      <c r="F630" s="8"/>
      <c r="H630" s="8"/>
      <c r="I630" s="59"/>
      <c r="J630" s="59"/>
      <c r="K630" s="59"/>
      <c r="L630" s="59"/>
      <c r="M630" s="59"/>
      <c r="N630" s="321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</sheetData>
  <sheetProtection/>
  <mergeCells count="4">
    <mergeCell ref="D2:D3"/>
    <mergeCell ref="G2:G3"/>
    <mergeCell ref="B1:N1"/>
    <mergeCell ref="M2:O2"/>
  </mergeCells>
  <printOptions/>
  <pageMargins left="0.2" right="0.21" top="0.17" bottom="0.16" header="0.17" footer="0.17"/>
  <pageSetup horizontalDpi="600" verticalDpi="600" orientation="portrait" paperSize="9" scale="43" r:id="rId2"/>
  <ignoredErrors>
    <ignoredError sqref="F21 F193 F248 F307 F356 F389 F392 F395 F398 F401 F404 F33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outlinePr summaryBelow="0" summaryRight="0"/>
  </sheetPr>
  <dimension ref="A1:AY423"/>
  <sheetViews>
    <sheetView zoomScale="70" zoomScaleNormal="70" zoomScaleSheetLayoutView="80" zoomScalePageLayoutView="0" workbookViewId="0" topLeftCell="A1">
      <pane ySplit="3" topLeftCell="A46" activePane="bottomLeft" state="frozen"/>
      <selection pane="topLeft" activeCell="A1" sqref="A1"/>
      <selection pane="bottomLeft" activeCell="O3" sqref="O3"/>
    </sheetView>
  </sheetViews>
  <sheetFormatPr defaultColWidth="8.8515625" defaultRowHeight="12.75"/>
  <cols>
    <col min="1" max="1" width="0.85546875" style="162" customWidth="1"/>
    <col min="2" max="2" width="12.8515625" style="25" bestFit="1" customWidth="1"/>
    <col min="3" max="3" width="10.7109375" style="21" customWidth="1"/>
    <col min="4" max="4" width="63.00390625" style="20" customWidth="1"/>
    <col min="5" max="5" width="15.00390625" style="6" customWidth="1"/>
    <col min="6" max="6" width="14.00390625" style="6" customWidth="1"/>
    <col min="7" max="7" width="14.8515625" style="22" customWidth="1"/>
    <col min="8" max="9" width="15.00390625" style="22" hidden="1" customWidth="1"/>
    <col min="10" max="10" width="17.421875" style="22" hidden="1" customWidth="1"/>
    <col min="11" max="11" width="18.7109375" style="319" customWidth="1"/>
    <col min="12" max="12" width="18.8515625" style="391" hidden="1" customWidth="1"/>
    <col min="13" max="37" width="8.8515625" style="13" customWidth="1"/>
    <col min="38" max="51" width="8.8515625" style="5" customWidth="1"/>
    <col min="52" max="16384" width="8.8515625" style="2" customWidth="1"/>
  </cols>
  <sheetData>
    <row r="1" spans="2:11" ht="20.25" customHeight="1">
      <c r="B1" s="596" t="s">
        <v>1475</v>
      </c>
      <c r="C1" s="596"/>
      <c r="D1" s="596"/>
      <c r="E1" s="596"/>
      <c r="F1" s="596"/>
      <c r="G1" s="596"/>
      <c r="H1" s="596"/>
      <c r="I1" s="596"/>
      <c r="J1" s="596"/>
      <c r="K1" s="596"/>
    </row>
    <row r="2" spans="2:12" ht="38.25" customHeight="1">
      <c r="B2" s="17"/>
      <c r="C2" s="17"/>
      <c r="D2" s="598" t="s">
        <v>375</v>
      </c>
      <c r="E2" s="125" t="s">
        <v>370</v>
      </c>
      <c r="F2" s="519" t="s">
        <v>1353</v>
      </c>
      <c r="G2" s="597" t="s">
        <v>119</v>
      </c>
      <c r="H2" s="123"/>
      <c r="I2" s="151"/>
      <c r="J2" s="604" t="s">
        <v>120</v>
      </c>
      <c r="K2" s="604"/>
      <c r="L2" s="604"/>
    </row>
    <row r="3" spans="2:12" ht="54" customHeight="1" thickBot="1">
      <c r="B3" s="18" t="s">
        <v>427</v>
      </c>
      <c r="C3" s="17" t="s">
        <v>103</v>
      </c>
      <c r="D3" s="599"/>
      <c r="E3" s="18" t="s">
        <v>107</v>
      </c>
      <c r="F3" s="524" t="s">
        <v>1352</v>
      </c>
      <c r="G3" s="597"/>
      <c r="H3" s="18" t="s">
        <v>153</v>
      </c>
      <c r="I3" s="380" t="s">
        <v>423</v>
      </c>
      <c r="J3" s="580" t="s">
        <v>749</v>
      </c>
      <c r="K3" s="579" t="s">
        <v>1476</v>
      </c>
      <c r="L3" s="393" t="s">
        <v>737</v>
      </c>
    </row>
    <row r="4" spans="1:51" s="41" customFormat="1" ht="18" customHeight="1">
      <c r="A4" s="163"/>
      <c r="B4" s="165"/>
      <c r="C4" s="166"/>
      <c r="D4" s="167" t="s">
        <v>264</v>
      </c>
      <c r="E4" s="168"/>
      <c r="F4" s="518"/>
      <c r="G4" s="501"/>
      <c r="H4" s="169"/>
      <c r="I4" s="181"/>
      <c r="J4" s="525"/>
      <c r="K4" s="382"/>
      <c r="L4" s="392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</row>
    <row r="5" spans="1:47" s="3" customFormat="1" ht="21.75" customHeight="1">
      <c r="A5" s="164"/>
      <c r="B5" s="487" t="s">
        <v>1363</v>
      </c>
      <c r="C5" s="307" t="s">
        <v>106</v>
      </c>
      <c r="D5" s="138" t="s">
        <v>1365</v>
      </c>
      <c r="E5" s="526" t="s">
        <v>145</v>
      </c>
      <c r="F5" s="516" t="str">
        <f>HYPERLINK("http://www.bosal-autoflex.ru/instructions1/"&amp;LEFT(B5,4)&amp;MID(B5,6,4)&amp;".pdf","@")</f>
        <v>@</v>
      </c>
      <c r="G5" s="544" t="s">
        <v>739</v>
      </c>
      <c r="H5" s="156" t="s">
        <v>192</v>
      </c>
      <c r="I5" s="143" t="s">
        <v>1364</v>
      </c>
      <c r="J5" s="547">
        <v>2463.8848</v>
      </c>
      <c r="K5" s="316">
        <v>3080</v>
      </c>
      <c r="L5" s="386">
        <v>2617.8776</v>
      </c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s="3" customFormat="1" ht="21.75" customHeight="1">
      <c r="A6" s="164"/>
      <c r="B6" s="487" t="s">
        <v>1366</v>
      </c>
      <c r="C6" s="307" t="s">
        <v>113</v>
      </c>
      <c r="D6" s="138" t="s">
        <v>1365</v>
      </c>
      <c r="E6" s="526" t="s">
        <v>145</v>
      </c>
      <c r="F6" s="516" t="str">
        <f>HYPERLINK("http://www.bosal-autoflex.ru/instructions1/"&amp;LEFT(B6,4)&amp;MID(B6,6,4)&amp;".pdf","@")</f>
        <v>@</v>
      </c>
      <c r="G6" s="544" t="s">
        <v>739</v>
      </c>
      <c r="H6" s="156" t="s">
        <v>197</v>
      </c>
      <c r="I6" s="143" t="s">
        <v>1367</v>
      </c>
      <c r="J6" s="547">
        <v>3042.5408</v>
      </c>
      <c r="K6" s="316">
        <v>3800</v>
      </c>
      <c r="L6" s="386">
        <v>3232.6996000000004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s="41" customFormat="1" ht="18" customHeight="1">
      <c r="A7" s="164"/>
      <c r="B7" s="165"/>
      <c r="C7" s="166"/>
      <c r="D7" s="167" t="s">
        <v>376</v>
      </c>
      <c r="E7" s="170"/>
      <c r="F7" s="518"/>
      <c r="G7" s="501"/>
      <c r="H7" s="171"/>
      <c r="I7" s="381"/>
      <c r="J7" s="548"/>
      <c r="K7" s="546"/>
      <c r="L7" s="387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s="3" customFormat="1" ht="19.5" customHeight="1">
      <c r="A8" s="164"/>
      <c r="B8" s="17" t="s">
        <v>1318</v>
      </c>
      <c r="C8" s="18" t="s">
        <v>106</v>
      </c>
      <c r="D8" s="137" t="s">
        <v>381</v>
      </c>
      <c r="E8" s="85" t="s">
        <v>384</v>
      </c>
      <c r="F8" s="516" t="str">
        <f aca="true" t="shared" si="0" ref="F8:F48">HYPERLINK("http://www.bosal-autoflex.ru/instructions1/"&amp;LEFT(B8,4)&amp;MID(B8,6,4)&amp;".pdf","@")</f>
        <v>@</v>
      </c>
      <c r="G8" s="503"/>
      <c r="H8" s="140" t="s">
        <v>188</v>
      </c>
      <c r="I8" s="157" t="s">
        <v>161</v>
      </c>
      <c r="J8" s="549">
        <v>2344.16</v>
      </c>
      <c r="K8" s="316">
        <v>2930</v>
      </c>
      <c r="L8" s="386">
        <v>2490.6699999999996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s="3" customFormat="1" ht="21" customHeight="1">
      <c r="A9" s="164"/>
      <c r="B9" s="17" t="s">
        <v>1319</v>
      </c>
      <c r="C9" s="23" t="s">
        <v>150</v>
      </c>
      <c r="D9" s="137" t="s">
        <v>381</v>
      </c>
      <c r="E9" s="85" t="s">
        <v>384</v>
      </c>
      <c r="F9" s="516" t="str">
        <f t="shared" si="0"/>
        <v>@</v>
      </c>
      <c r="G9" s="504"/>
      <c r="H9" s="140" t="s">
        <v>188</v>
      </c>
      <c r="I9" s="157" t="s">
        <v>161</v>
      </c>
      <c r="J9" s="549">
        <v>2194.4</v>
      </c>
      <c r="K9" s="316">
        <v>2740</v>
      </c>
      <c r="L9" s="386">
        <v>2331.5499999999997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s="3" customFormat="1" ht="21.75" customHeight="1">
      <c r="A10" s="164"/>
      <c r="B10" s="17" t="s">
        <v>1320</v>
      </c>
      <c r="C10" s="31" t="s">
        <v>104</v>
      </c>
      <c r="D10" s="28" t="s">
        <v>25</v>
      </c>
      <c r="E10" s="116" t="s">
        <v>134</v>
      </c>
      <c r="F10" s="516" t="str">
        <f t="shared" si="0"/>
        <v>@</v>
      </c>
      <c r="G10" s="505"/>
      <c r="H10" s="112" t="s">
        <v>251</v>
      </c>
      <c r="I10" s="157" t="s">
        <v>169</v>
      </c>
      <c r="J10" s="549">
        <v>3882.32</v>
      </c>
      <c r="K10" s="316">
        <v>4850</v>
      </c>
      <c r="L10" s="386">
        <v>4124.965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s="3" customFormat="1" ht="19.5" customHeight="1">
      <c r="A11" s="164"/>
      <c r="B11" s="17" t="s">
        <v>1321</v>
      </c>
      <c r="C11" s="31" t="s">
        <v>104</v>
      </c>
      <c r="D11" s="27" t="s">
        <v>1</v>
      </c>
      <c r="E11" s="85" t="s">
        <v>149</v>
      </c>
      <c r="F11" s="516" t="str">
        <f t="shared" si="0"/>
        <v>@</v>
      </c>
      <c r="G11" s="505"/>
      <c r="H11" s="112" t="s">
        <v>251</v>
      </c>
      <c r="I11" s="157" t="s">
        <v>256</v>
      </c>
      <c r="J11" s="549">
        <v>5286.320000000001</v>
      </c>
      <c r="K11" s="316">
        <v>6610</v>
      </c>
      <c r="L11" s="386">
        <v>5616.715</v>
      </c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s="3" customFormat="1" ht="18" customHeight="1">
      <c r="A12" s="164"/>
      <c r="B12" s="17" t="s">
        <v>1322</v>
      </c>
      <c r="C12" s="31" t="s">
        <v>104</v>
      </c>
      <c r="D12" s="27" t="s">
        <v>26</v>
      </c>
      <c r="E12" s="116" t="s">
        <v>382</v>
      </c>
      <c r="F12" s="516" t="str">
        <f t="shared" si="0"/>
        <v>@</v>
      </c>
      <c r="G12" s="505"/>
      <c r="H12" s="112" t="s">
        <v>251</v>
      </c>
      <c r="I12" s="157" t="s">
        <v>154</v>
      </c>
      <c r="J12" s="549">
        <v>3578.6400000000003</v>
      </c>
      <c r="K12" s="316">
        <v>4470</v>
      </c>
      <c r="L12" s="386">
        <v>3802.305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s="3" customFormat="1" ht="18.75" customHeight="1">
      <c r="A13" s="164"/>
      <c r="B13" s="18" t="s">
        <v>1323</v>
      </c>
      <c r="C13" s="18" t="s">
        <v>106</v>
      </c>
      <c r="D13" s="27" t="s">
        <v>27</v>
      </c>
      <c r="E13" s="116" t="s">
        <v>382</v>
      </c>
      <c r="F13" s="516" t="str">
        <f t="shared" si="0"/>
        <v>@</v>
      </c>
      <c r="G13" s="502"/>
      <c r="H13" s="141" t="s">
        <v>199</v>
      </c>
      <c r="I13" s="143" t="s">
        <v>159</v>
      </c>
      <c r="J13" s="547">
        <v>2419.04</v>
      </c>
      <c r="K13" s="316">
        <v>3020</v>
      </c>
      <c r="L13" s="386">
        <v>2570.23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s="3" customFormat="1" ht="20.25" customHeight="1">
      <c r="A14" s="164"/>
      <c r="B14" s="18" t="s">
        <v>1324</v>
      </c>
      <c r="C14" s="18" t="s">
        <v>106</v>
      </c>
      <c r="D14" s="27" t="s">
        <v>28</v>
      </c>
      <c r="E14" s="74" t="s">
        <v>383</v>
      </c>
      <c r="F14" s="516" t="str">
        <f t="shared" si="0"/>
        <v>@</v>
      </c>
      <c r="G14" s="502"/>
      <c r="H14" s="141" t="s">
        <v>199</v>
      </c>
      <c r="I14" s="143" t="s">
        <v>158</v>
      </c>
      <c r="J14" s="547">
        <v>2614.56</v>
      </c>
      <c r="K14" s="316">
        <v>3270</v>
      </c>
      <c r="L14" s="386">
        <v>2777.97</v>
      </c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s="3" customFormat="1" ht="18" customHeight="1">
      <c r="A15" s="164"/>
      <c r="B15" s="18" t="s">
        <v>1325</v>
      </c>
      <c r="C15" s="18" t="s">
        <v>106</v>
      </c>
      <c r="D15" s="27" t="s">
        <v>2</v>
      </c>
      <c r="E15" s="74" t="s">
        <v>384</v>
      </c>
      <c r="F15" s="516" t="str">
        <f t="shared" si="0"/>
        <v>@</v>
      </c>
      <c r="G15" s="502"/>
      <c r="H15" s="141" t="s">
        <v>199</v>
      </c>
      <c r="I15" s="143" t="s">
        <v>154</v>
      </c>
      <c r="J15" s="547">
        <v>2731.04</v>
      </c>
      <c r="K15" s="316">
        <v>3410</v>
      </c>
      <c r="L15" s="386">
        <v>2901.73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s="3" customFormat="1" ht="18.75" customHeight="1">
      <c r="A16" s="164"/>
      <c r="B16" s="72" t="s">
        <v>1326</v>
      </c>
      <c r="C16" s="31" t="s">
        <v>106</v>
      </c>
      <c r="D16" s="27" t="s">
        <v>80</v>
      </c>
      <c r="E16" s="116" t="s">
        <v>109</v>
      </c>
      <c r="F16" s="516" t="str">
        <f t="shared" si="0"/>
        <v>@</v>
      </c>
      <c r="G16" s="506"/>
      <c r="H16" s="112" t="s">
        <v>413</v>
      </c>
      <c r="I16" s="155" t="s">
        <v>158</v>
      </c>
      <c r="J16" s="550">
        <v>2926.56</v>
      </c>
      <c r="K16" s="316">
        <v>3660</v>
      </c>
      <c r="L16" s="386">
        <v>3109.47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s="3" customFormat="1" ht="18.75" customHeight="1">
      <c r="A17" s="164"/>
      <c r="B17" s="72" t="s">
        <v>1327</v>
      </c>
      <c r="C17" s="31" t="s">
        <v>104</v>
      </c>
      <c r="D17" s="27" t="s">
        <v>472</v>
      </c>
      <c r="E17" s="116" t="s">
        <v>388</v>
      </c>
      <c r="F17" s="516" t="str">
        <f t="shared" si="0"/>
        <v>@</v>
      </c>
      <c r="G17" s="507"/>
      <c r="H17" s="112"/>
      <c r="I17" s="155" t="s">
        <v>374</v>
      </c>
      <c r="J17" s="550">
        <v>4317.04</v>
      </c>
      <c r="K17" s="316">
        <v>5400</v>
      </c>
      <c r="L17" s="386">
        <v>4586.8550000000005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s="3" customFormat="1" ht="18.75" customHeight="1">
      <c r="A18" s="164"/>
      <c r="B18" s="307" t="s">
        <v>1328</v>
      </c>
      <c r="C18" s="31" t="s">
        <v>104</v>
      </c>
      <c r="D18" s="27" t="s">
        <v>1439</v>
      </c>
      <c r="E18" s="116" t="s">
        <v>637</v>
      </c>
      <c r="F18" s="516" t="str">
        <f t="shared" si="0"/>
        <v>@</v>
      </c>
      <c r="G18" s="508" t="s">
        <v>739</v>
      </c>
      <c r="H18" s="112" t="s">
        <v>104</v>
      </c>
      <c r="I18" s="155" t="s">
        <v>169</v>
      </c>
      <c r="J18" s="550">
        <v>5605.6</v>
      </c>
      <c r="K18" s="316">
        <v>7010</v>
      </c>
      <c r="L18" s="386">
        <v>5955.95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s="41" customFormat="1" ht="18" customHeight="1">
      <c r="A19" s="164"/>
      <c r="B19" s="165"/>
      <c r="C19" s="166"/>
      <c r="D19" s="167" t="s">
        <v>379</v>
      </c>
      <c r="E19" s="172"/>
      <c r="F19" s="518"/>
      <c r="G19" s="501"/>
      <c r="H19" s="173"/>
      <c r="I19" s="381"/>
      <c r="J19" s="548"/>
      <c r="K19" s="546"/>
      <c r="L19" s="387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</row>
    <row r="20" spans="1:47" s="3" customFormat="1" ht="32.25" customHeight="1">
      <c r="A20" s="164"/>
      <c r="B20" s="215" t="s">
        <v>1329</v>
      </c>
      <c r="C20" s="203" t="s">
        <v>106</v>
      </c>
      <c r="D20" s="314" t="s">
        <v>29</v>
      </c>
      <c r="E20" s="220" t="s">
        <v>385</v>
      </c>
      <c r="F20" s="517"/>
      <c r="G20" s="509" t="s">
        <v>41</v>
      </c>
      <c r="H20" s="221" t="s">
        <v>411</v>
      </c>
      <c r="I20" s="222" t="s">
        <v>159</v>
      </c>
      <c r="J20" s="551">
        <v>800</v>
      </c>
      <c r="K20" s="317">
        <v>1000</v>
      </c>
      <c r="L20" s="390">
        <v>850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s="41" customFormat="1" ht="18" customHeight="1">
      <c r="A21" s="164"/>
      <c r="B21" s="165"/>
      <c r="C21" s="166"/>
      <c r="D21" s="167" t="s">
        <v>380</v>
      </c>
      <c r="E21" s="172"/>
      <c r="F21" s="518"/>
      <c r="G21" s="501"/>
      <c r="H21" s="171"/>
      <c r="I21" s="381"/>
      <c r="J21" s="548"/>
      <c r="K21" s="546"/>
      <c r="L21" s="387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</row>
    <row r="22" spans="1:47" s="3" customFormat="1" ht="18" customHeight="1">
      <c r="A22" s="164"/>
      <c r="B22" s="17" t="s">
        <v>1330</v>
      </c>
      <c r="C22" s="18" t="s">
        <v>106</v>
      </c>
      <c r="D22" s="29" t="s">
        <v>390</v>
      </c>
      <c r="E22" s="116" t="s">
        <v>391</v>
      </c>
      <c r="F22" s="516" t="str">
        <f t="shared" si="0"/>
        <v>@</v>
      </c>
      <c r="G22" s="505"/>
      <c r="H22" s="158" t="s">
        <v>221</v>
      </c>
      <c r="I22" s="157" t="s">
        <v>159</v>
      </c>
      <c r="J22" s="549">
        <v>1714.96</v>
      </c>
      <c r="K22" s="316">
        <v>2400</v>
      </c>
      <c r="L22" s="386">
        <v>1822.1449999999998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s="3" customFormat="1" ht="18" customHeight="1">
      <c r="A23" s="164"/>
      <c r="B23" s="17" t="s">
        <v>1331</v>
      </c>
      <c r="C23" s="18" t="s">
        <v>150</v>
      </c>
      <c r="D23" s="29" t="s">
        <v>390</v>
      </c>
      <c r="E23" s="116" t="s">
        <v>391</v>
      </c>
      <c r="F23" s="516" t="str">
        <f t="shared" si="0"/>
        <v>@</v>
      </c>
      <c r="H23" s="158" t="s">
        <v>466</v>
      </c>
      <c r="I23" s="157" t="s">
        <v>159</v>
      </c>
      <c r="J23" s="549">
        <v>1460.16</v>
      </c>
      <c r="K23" s="316">
        <v>2200</v>
      </c>
      <c r="L23" s="386">
        <v>1551.42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s="3" customFormat="1" ht="23.25">
      <c r="A24" s="164"/>
      <c r="B24" s="17" t="s">
        <v>1332</v>
      </c>
      <c r="C24" s="18" t="s">
        <v>106</v>
      </c>
      <c r="D24" s="29" t="s">
        <v>679</v>
      </c>
      <c r="E24" s="116"/>
      <c r="F24" s="516" t="str">
        <f t="shared" si="0"/>
        <v>@</v>
      </c>
      <c r="G24" s="507"/>
      <c r="H24" s="158" t="s">
        <v>630</v>
      </c>
      <c r="I24" s="157" t="s">
        <v>158</v>
      </c>
      <c r="J24" s="549">
        <v>2300.48</v>
      </c>
      <c r="K24" s="316">
        <v>2880</v>
      </c>
      <c r="L24" s="386">
        <v>2444.2599999999998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s="3" customFormat="1" ht="30">
      <c r="A25" s="164"/>
      <c r="B25" s="18" t="s">
        <v>1333</v>
      </c>
      <c r="C25" s="18" t="s">
        <v>46</v>
      </c>
      <c r="D25" s="395" t="s">
        <v>753</v>
      </c>
      <c r="E25" s="124" t="s">
        <v>1425</v>
      </c>
      <c r="F25" s="516" t="str">
        <f t="shared" si="0"/>
        <v>@</v>
      </c>
      <c r="G25" s="506"/>
      <c r="H25" s="141" t="s">
        <v>227</v>
      </c>
      <c r="I25" s="143" t="s">
        <v>158</v>
      </c>
      <c r="J25" s="547">
        <v>2372.2400000000002</v>
      </c>
      <c r="K25" s="316">
        <v>2970</v>
      </c>
      <c r="L25" s="386">
        <v>2520.505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s="3" customFormat="1" ht="30">
      <c r="A26" s="164"/>
      <c r="B26" s="305" t="s">
        <v>1334</v>
      </c>
      <c r="C26" s="304" t="s">
        <v>106</v>
      </c>
      <c r="D26" s="310" t="s">
        <v>678</v>
      </c>
      <c r="E26" s="124" t="s">
        <v>1418</v>
      </c>
      <c r="F26" s="516" t="str">
        <f t="shared" si="0"/>
        <v>@</v>
      </c>
      <c r="G26" s="507"/>
      <c r="H26" s="141" t="s">
        <v>630</v>
      </c>
      <c r="I26" s="143" t="s">
        <v>158</v>
      </c>
      <c r="J26" s="547">
        <v>2302.56</v>
      </c>
      <c r="K26" s="316">
        <v>2880</v>
      </c>
      <c r="L26" s="386">
        <v>2446.47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s="3" customFormat="1" ht="30">
      <c r="A27" s="164"/>
      <c r="B27" s="307" t="s">
        <v>1419</v>
      </c>
      <c r="C27" s="307" t="s">
        <v>113</v>
      </c>
      <c r="D27" s="565" t="s">
        <v>678</v>
      </c>
      <c r="E27" s="124" t="s">
        <v>1418</v>
      </c>
      <c r="F27" s="516" t="str">
        <f t="shared" si="0"/>
        <v>@</v>
      </c>
      <c r="G27" s="508" t="s">
        <v>1403</v>
      </c>
      <c r="H27" s="141"/>
      <c r="I27" s="143"/>
      <c r="J27" s="547">
        <v>3110</v>
      </c>
      <c r="K27" s="316">
        <v>3890</v>
      </c>
      <c r="L27" s="386">
        <v>3306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s="41" customFormat="1" ht="18.75" customHeight="1">
      <c r="A28" s="164"/>
      <c r="B28" s="165"/>
      <c r="C28" s="166"/>
      <c r="D28" s="167" t="s">
        <v>377</v>
      </c>
      <c r="E28" s="170"/>
      <c r="F28" s="518"/>
      <c r="G28" s="501"/>
      <c r="H28" s="171"/>
      <c r="I28" s="381"/>
      <c r="J28" s="548"/>
      <c r="K28" s="546"/>
      <c r="L28" s="387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</row>
    <row r="29" spans="1:47" s="3" customFormat="1" ht="18.75" customHeight="1">
      <c r="A29" s="164"/>
      <c r="B29" s="498" t="s">
        <v>1336</v>
      </c>
      <c r="C29" s="23" t="s">
        <v>150</v>
      </c>
      <c r="D29" s="600" t="s">
        <v>392</v>
      </c>
      <c r="E29" s="590" t="s">
        <v>572</v>
      </c>
      <c r="F29" s="516" t="str">
        <f t="shared" si="0"/>
        <v>@</v>
      </c>
      <c r="G29" s="594"/>
      <c r="H29" s="158" t="s">
        <v>412</v>
      </c>
      <c r="I29" s="157" t="s">
        <v>418</v>
      </c>
      <c r="J29" s="549">
        <v>1906.3200000000002</v>
      </c>
      <c r="K29" s="316">
        <v>2380</v>
      </c>
      <c r="L29" s="386">
        <v>2025.465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s="3" customFormat="1" ht="23.25">
      <c r="A30" s="164"/>
      <c r="B30" s="498" t="s">
        <v>1335</v>
      </c>
      <c r="C30" s="18" t="s">
        <v>106</v>
      </c>
      <c r="D30" s="601"/>
      <c r="E30" s="591"/>
      <c r="F30" s="516" t="str">
        <f t="shared" si="0"/>
        <v>@</v>
      </c>
      <c r="G30" s="595"/>
      <c r="H30" s="158" t="s">
        <v>412</v>
      </c>
      <c r="I30" s="157" t="s">
        <v>418</v>
      </c>
      <c r="J30" s="549">
        <v>1992.64</v>
      </c>
      <c r="K30" s="316">
        <v>2490</v>
      </c>
      <c r="L30" s="386">
        <v>2117.1800000000003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s="3" customFormat="1" ht="19.5" customHeight="1">
      <c r="A31" s="164"/>
      <c r="B31" s="308" t="s">
        <v>1337</v>
      </c>
      <c r="C31" s="18" t="s">
        <v>106</v>
      </c>
      <c r="D31" s="311" t="s">
        <v>394</v>
      </c>
      <c r="E31" s="312"/>
      <c r="F31" s="516" t="str">
        <f t="shared" si="0"/>
        <v>@</v>
      </c>
      <c r="G31" s="510"/>
      <c r="H31" s="141" t="s">
        <v>255</v>
      </c>
      <c r="I31" s="157" t="s">
        <v>418</v>
      </c>
      <c r="J31" s="549">
        <v>1890.72</v>
      </c>
      <c r="K31" s="316">
        <v>2360</v>
      </c>
      <c r="L31" s="386">
        <v>2008.89</v>
      </c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s="3" customFormat="1" ht="23.25" customHeight="1">
      <c r="A32" s="164"/>
      <c r="B32" s="497" t="s">
        <v>1339</v>
      </c>
      <c r="C32" s="23" t="s">
        <v>150</v>
      </c>
      <c r="D32" s="592" t="s">
        <v>30</v>
      </c>
      <c r="E32" s="590" t="s">
        <v>395</v>
      </c>
      <c r="F32" s="516" t="str">
        <f t="shared" si="0"/>
        <v>@</v>
      </c>
      <c r="G32" s="602"/>
      <c r="H32" s="141" t="s">
        <v>414</v>
      </c>
      <c r="I32" s="157" t="s">
        <v>418</v>
      </c>
      <c r="J32" s="549">
        <v>1720.16</v>
      </c>
      <c r="K32" s="316">
        <v>2150</v>
      </c>
      <c r="L32" s="386">
        <v>1827.67</v>
      </c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s="3" customFormat="1" ht="27.75" customHeight="1">
      <c r="A33" s="164"/>
      <c r="B33" s="497" t="s">
        <v>1338</v>
      </c>
      <c r="C33" s="18" t="s">
        <v>106</v>
      </c>
      <c r="D33" s="593"/>
      <c r="E33" s="591"/>
      <c r="F33" s="516" t="str">
        <f t="shared" si="0"/>
        <v>@</v>
      </c>
      <c r="G33" s="603"/>
      <c r="H33" s="141" t="s">
        <v>413</v>
      </c>
      <c r="I33" s="157" t="s">
        <v>418</v>
      </c>
      <c r="J33" s="549">
        <v>2174.64</v>
      </c>
      <c r="K33" s="316">
        <v>2720</v>
      </c>
      <c r="L33" s="386">
        <v>2310.555</v>
      </c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s="3" customFormat="1" ht="48.75" customHeight="1">
      <c r="A34" s="164"/>
      <c r="B34" s="497" t="s">
        <v>1340</v>
      </c>
      <c r="C34" s="23" t="s">
        <v>150</v>
      </c>
      <c r="D34" s="138" t="s">
        <v>396</v>
      </c>
      <c r="E34" s="573" t="s">
        <v>1465</v>
      </c>
      <c r="F34" s="516" t="str">
        <f t="shared" si="0"/>
        <v>@</v>
      </c>
      <c r="G34" s="574"/>
      <c r="H34" s="141" t="s">
        <v>187</v>
      </c>
      <c r="I34" s="143" t="s">
        <v>419</v>
      </c>
      <c r="J34" s="547">
        <v>2153.84</v>
      </c>
      <c r="K34" s="316">
        <v>2690</v>
      </c>
      <c r="L34" s="386">
        <v>2288.455</v>
      </c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s="3" customFormat="1" ht="66.75" customHeight="1">
      <c r="A35" s="164"/>
      <c r="B35" s="497" t="s">
        <v>1416</v>
      </c>
      <c r="C35" s="18" t="s">
        <v>106</v>
      </c>
      <c r="D35" s="138" t="s">
        <v>1463</v>
      </c>
      <c r="E35" s="573" t="s">
        <v>1426</v>
      </c>
      <c r="F35" s="516" t="str">
        <f t="shared" si="0"/>
        <v>@</v>
      </c>
      <c r="G35" s="575" t="s">
        <v>1403</v>
      </c>
      <c r="H35" s="141" t="s">
        <v>187</v>
      </c>
      <c r="I35" s="143" t="s">
        <v>419</v>
      </c>
      <c r="J35" s="547">
        <v>2195.44</v>
      </c>
      <c r="K35" s="316">
        <v>2740</v>
      </c>
      <c r="L35" s="386">
        <v>2332.655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s="3" customFormat="1" ht="44.25" customHeight="1">
      <c r="A36" s="164"/>
      <c r="B36" s="497" t="s">
        <v>1466</v>
      </c>
      <c r="C36" s="307" t="s">
        <v>106</v>
      </c>
      <c r="D36" s="138" t="s">
        <v>1467</v>
      </c>
      <c r="E36" s="576" t="s">
        <v>744</v>
      </c>
      <c r="F36" s="516" t="str">
        <f t="shared" si="0"/>
        <v>@</v>
      </c>
      <c r="G36" s="577" t="s">
        <v>1431</v>
      </c>
      <c r="H36" s="141"/>
      <c r="I36" s="143"/>
      <c r="J36" s="547">
        <v>2315</v>
      </c>
      <c r="K36" s="316">
        <v>2890</v>
      </c>
      <c r="L36" s="386">
        <v>2459</v>
      </c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s="3" customFormat="1" ht="66.75" customHeight="1">
      <c r="A37" s="164"/>
      <c r="B37" s="23" t="s">
        <v>1341</v>
      </c>
      <c r="C37" s="23" t="s">
        <v>150</v>
      </c>
      <c r="D37" s="26" t="s">
        <v>397</v>
      </c>
      <c r="E37" s="116" t="s">
        <v>398</v>
      </c>
      <c r="F37" s="516" t="str">
        <f t="shared" si="0"/>
        <v>@</v>
      </c>
      <c r="G37" s="511"/>
      <c r="H37" s="141" t="s">
        <v>415</v>
      </c>
      <c r="I37" s="143" t="s">
        <v>419</v>
      </c>
      <c r="J37" s="547">
        <v>2143.44</v>
      </c>
      <c r="K37" s="316">
        <v>2680</v>
      </c>
      <c r="L37" s="386">
        <v>2277.405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s="3" customFormat="1" ht="31.5" customHeight="1">
      <c r="A38" s="164"/>
      <c r="B38" s="139" t="s">
        <v>1342</v>
      </c>
      <c r="C38" s="18" t="s">
        <v>106</v>
      </c>
      <c r="D38" s="26" t="s">
        <v>4</v>
      </c>
      <c r="E38" s="74" t="s">
        <v>399</v>
      </c>
      <c r="F38" s="516" t="str">
        <f t="shared" si="0"/>
        <v>@</v>
      </c>
      <c r="G38" s="512"/>
      <c r="H38" s="142" t="s">
        <v>190</v>
      </c>
      <c r="I38" s="143" t="s">
        <v>420</v>
      </c>
      <c r="J38" s="547">
        <v>2149.6800000000003</v>
      </c>
      <c r="K38" s="316">
        <v>2690</v>
      </c>
      <c r="L38" s="386">
        <v>2284.0350000000003</v>
      </c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s="3" customFormat="1" ht="44.25" customHeight="1">
      <c r="A39" s="164"/>
      <c r="B39" s="139" t="s">
        <v>1343</v>
      </c>
      <c r="C39" s="23" t="s">
        <v>150</v>
      </c>
      <c r="D39" s="26" t="s">
        <v>3</v>
      </c>
      <c r="E39" s="74" t="s">
        <v>400</v>
      </c>
      <c r="F39" s="516" t="str">
        <f t="shared" si="0"/>
        <v>@</v>
      </c>
      <c r="G39" s="513"/>
      <c r="H39" s="142" t="s">
        <v>199</v>
      </c>
      <c r="I39" s="143" t="s">
        <v>420</v>
      </c>
      <c r="J39" s="547">
        <v>1698.3200000000002</v>
      </c>
      <c r="K39" s="316">
        <v>2120</v>
      </c>
      <c r="L39" s="386">
        <v>1804.465</v>
      </c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s="3" customFormat="1" ht="81.75" customHeight="1">
      <c r="A40" s="164"/>
      <c r="B40" s="18" t="s">
        <v>1344</v>
      </c>
      <c r="C40" s="18" t="s">
        <v>106</v>
      </c>
      <c r="D40" s="300" t="s">
        <v>771</v>
      </c>
      <c r="E40" s="85" t="s">
        <v>772</v>
      </c>
      <c r="F40" s="516" t="str">
        <f t="shared" si="0"/>
        <v>@</v>
      </c>
      <c r="G40" s="511"/>
      <c r="H40" s="141" t="s">
        <v>190</v>
      </c>
      <c r="I40" s="143" t="s">
        <v>156</v>
      </c>
      <c r="J40" s="547">
        <v>1852.24</v>
      </c>
      <c r="K40" s="316">
        <v>2320</v>
      </c>
      <c r="L40" s="386">
        <v>1968.005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s="3" customFormat="1" ht="94.5" customHeight="1">
      <c r="A41" s="164"/>
      <c r="B41" s="307" t="s">
        <v>1345</v>
      </c>
      <c r="C41" s="307" t="s">
        <v>113</v>
      </c>
      <c r="D41" s="490" t="s">
        <v>962</v>
      </c>
      <c r="E41" s="74" t="s">
        <v>963</v>
      </c>
      <c r="F41" s="516" t="str">
        <f t="shared" si="0"/>
        <v>@</v>
      </c>
      <c r="G41" s="514" t="s">
        <v>739</v>
      </c>
      <c r="H41" s="141" t="s">
        <v>192</v>
      </c>
      <c r="I41" s="143" t="s">
        <v>955</v>
      </c>
      <c r="J41" s="547">
        <v>2316.08</v>
      </c>
      <c r="K41" s="316">
        <v>2900</v>
      </c>
      <c r="L41" s="386">
        <v>2460.835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s="3" customFormat="1" ht="21.75" customHeight="1">
      <c r="A42" s="164"/>
      <c r="B42" s="307" t="s">
        <v>1402</v>
      </c>
      <c r="C42" s="307" t="s">
        <v>106</v>
      </c>
      <c r="D42" s="561" t="s">
        <v>1404</v>
      </c>
      <c r="E42" s="560" t="s">
        <v>744</v>
      </c>
      <c r="F42" s="516" t="str">
        <f t="shared" si="0"/>
        <v>@</v>
      </c>
      <c r="G42" s="562" t="s">
        <v>1403</v>
      </c>
      <c r="H42" s="141"/>
      <c r="I42" s="143"/>
      <c r="J42" s="547">
        <v>1830</v>
      </c>
      <c r="K42" s="316">
        <v>2470</v>
      </c>
      <c r="L42" s="386">
        <v>2099</v>
      </c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s="3" customFormat="1" ht="18" customHeight="1">
      <c r="A43" s="164"/>
      <c r="B43" s="307" t="s">
        <v>1347</v>
      </c>
      <c r="C43" s="23" t="s">
        <v>150</v>
      </c>
      <c r="D43" s="592" t="s">
        <v>653</v>
      </c>
      <c r="E43" s="612" t="s">
        <v>109</v>
      </c>
      <c r="F43" s="516" t="str">
        <f t="shared" si="0"/>
        <v>@</v>
      </c>
      <c r="G43" s="608"/>
      <c r="H43" s="142" t="s">
        <v>416</v>
      </c>
      <c r="I43" s="143" t="s">
        <v>421</v>
      </c>
      <c r="J43" s="547">
        <v>1771.1200000000001</v>
      </c>
      <c r="K43" s="316">
        <v>2210</v>
      </c>
      <c r="L43" s="386">
        <v>1881.815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s="3" customFormat="1" ht="18" customHeight="1">
      <c r="A44" s="164"/>
      <c r="B44" s="307" t="s">
        <v>1346</v>
      </c>
      <c r="C44" s="18" t="s">
        <v>106</v>
      </c>
      <c r="D44" s="607"/>
      <c r="E44" s="613"/>
      <c r="F44" s="516" t="str">
        <f t="shared" si="0"/>
        <v>@</v>
      </c>
      <c r="G44" s="609"/>
      <c r="H44" s="142" t="s">
        <v>190</v>
      </c>
      <c r="I44" s="143" t="s">
        <v>156</v>
      </c>
      <c r="J44" s="547">
        <v>1965</v>
      </c>
      <c r="K44" s="316">
        <v>2650</v>
      </c>
      <c r="L44" s="386">
        <v>2252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s="3" customFormat="1" ht="38.25" customHeight="1">
      <c r="A45" s="164"/>
      <c r="B45" s="307" t="s">
        <v>1348</v>
      </c>
      <c r="C45" s="23" t="s">
        <v>150</v>
      </c>
      <c r="D45" s="605" t="s">
        <v>53</v>
      </c>
      <c r="E45" s="614" t="s">
        <v>1438</v>
      </c>
      <c r="F45" s="516" t="str">
        <f t="shared" si="0"/>
        <v>@</v>
      </c>
      <c r="G45" s="610"/>
      <c r="H45" s="142" t="s">
        <v>417</v>
      </c>
      <c r="I45" s="143" t="s">
        <v>419</v>
      </c>
      <c r="J45" s="547">
        <v>1892.8</v>
      </c>
      <c r="K45" s="316">
        <v>2370</v>
      </c>
      <c r="L45" s="386">
        <v>2011.1</v>
      </c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s="3" customFormat="1" ht="42" customHeight="1">
      <c r="A46" s="164"/>
      <c r="B46" s="307" t="s">
        <v>1349</v>
      </c>
      <c r="C46" s="18" t="s">
        <v>106</v>
      </c>
      <c r="D46" s="606"/>
      <c r="E46" s="615"/>
      <c r="F46" s="516" t="str">
        <f t="shared" si="0"/>
        <v>@</v>
      </c>
      <c r="G46" s="611"/>
      <c r="H46" s="142" t="s">
        <v>417</v>
      </c>
      <c r="I46" s="143" t="s">
        <v>419</v>
      </c>
      <c r="J46" s="547">
        <v>2014.48</v>
      </c>
      <c r="K46" s="316">
        <v>2520</v>
      </c>
      <c r="L46" s="386">
        <v>2140.3849999999998</v>
      </c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47" s="3" customFormat="1" ht="24" customHeight="1">
      <c r="A47" s="164"/>
      <c r="B47" s="309" t="s">
        <v>1350</v>
      </c>
      <c r="C47" s="307" t="s">
        <v>106</v>
      </c>
      <c r="D47" s="313" t="s">
        <v>682</v>
      </c>
      <c r="E47" s="76" t="s">
        <v>637</v>
      </c>
      <c r="F47" s="516" t="str">
        <f t="shared" si="0"/>
        <v>@</v>
      </c>
      <c r="G47" s="507"/>
      <c r="H47" s="141" t="s">
        <v>417</v>
      </c>
      <c r="I47" s="143" t="s">
        <v>163</v>
      </c>
      <c r="J47" s="547">
        <v>2029.04</v>
      </c>
      <c r="K47" s="316">
        <v>2540</v>
      </c>
      <c r="L47" s="386">
        <v>2155.855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</row>
    <row r="48" spans="1:47" s="3" customFormat="1" ht="26.25" customHeight="1">
      <c r="A48" s="164"/>
      <c r="B48" s="77" t="s">
        <v>1415</v>
      </c>
      <c r="C48" s="77" t="s">
        <v>106</v>
      </c>
      <c r="D48" s="75" t="s">
        <v>1417</v>
      </c>
      <c r="E48" s="76" t="s">
        <v>477</v>
      </c>
      <c r="F48" s="516" t="str">
        <f t="shared" si="0"/>
        <v>@</v>
      </c>
      <c r="G48" s="515"/>
      <c r="H48" s="112" t="s">
        <v>193</v>
      </c>
      <c r="I48" s="109" t="s">
        <v>161</v>
      </c>
      <c r="J48" s="550">
        <v>3060</v>
      </c>
      <c r="K48" s="316">
        <v>3980</v>
      </c>
      <c r="L48" s="386">
        <v>3383</v>
      </c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s="41" customFormat="1" ht="18" customHeight="1">
      <c r="A49" s="164"/>
      <c r="B49" s="165"/>
      <c r="C49" s="166"/>
      <c r="D49" s="167" t="s">
        <v>378</v>
      </c>
      <c r="E49" s="172"/>
      <c r="F49" s="499"/>
      <c r="G49" s="169"/>
      <c r="H49" s="171"/>
      <c r="I49" s="381"/>
      <c r="J49" s="548"/>
      <c r="K49" s="546"/>
      <c r="L49" s="387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</row>
    <row r="50" spans="1:47" s="3" customFormat="1" ht="31.5">
      <c r="A50" s="164"/>
      <c r="B50" s="203" t="s">
        <v>1351</v>
      </c>
      <c r="C50" s="203" t="s">
        <v>106</v>
      </c>
      <c r="D50" s="226" t="s">
        <v>409</v>
      </c>
      <c r="E50" s="220" t="s">
        <v>410</v>
      </c>
      <c r="F50" s="500"/>
      <c r="G50" s="206" t="s">
        <v>41</v>
      </c>
      <c r="H50" s="221" t="s">
        <v>199</v>
      </c>
      <c r="I50" s="222" t="s">
        <v>422</v>
      </c>
      <c r="J50" s="552" t="s">
        <v>1373</v>
      </c>
      <c r="K50" s="317">
        <v>870</v>
      </c>
      <c r="L50" s="390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</row>
    <row r="51" spans="1:12" s="33" customFormat="1" ht="31.5" customHeight="1">
      <c r="A51" s="57"/>
      <c r="B51" s="69"/>
      <c r="C51" s="66"/>
      <c r="D51" s="65"/>
      <c r="E51" s="127"/>
      <c r="F51" s="127"/>
      <c r="G51" s="67"/>
      <c r="H51" s="67"/>
      <c r="I51" s="67"/>
      <c r="J51" s="67"/>
      <c r="K51" s="318"/>
      <c r="L51" s="318"/>
    </row>
    <row r="52" spans="1:12" s="13" customFormat="1" ht="15.75">
      <c r="A52" s="19"/>
      <c r="B52" s="68"/>
      <c r="C52" s="37"/>
      <c r="D52" s="36"/>
      <c r="E52" s="227"/>
      <c r="F52" s="227"/>
      <c r="G52" s="234"/>
      <c r="H52" s="32"/>
      <c r="I52" s="32"/>
      <c r="J52" s="32"/>
      <c r="K52" s="315"/>
      <c r="L52" s="318"/>
    </row>
    <row r="53" spans="1:12" s="13" customFormat="1" ht="15.75">
      <c r="A53" s="19"/>
      <c r="B53" s="35"/>
      <c r="C53" s="37"/>
      <c r="D53" s="36"/>
      <c r="E53" s="227"/>
      <c r="F53" s="227"/>
      <c r="G53" s="234"/>
      <c r="H53" s="32"/>
      <c r="I53" s="32"/>
      <c r="J53" s="32"/>
      <c r="K53" s="315"/>
      <c r="L53" s="318"/>
    </row>
    <row r="54" spans="1:12" s="13" customFormat="1" ht="15.75">
      <c r="A54" s="19"/>
      <c r="B54" s="35"/>
      <c r="C54" s="37"/>
      <c r="D54" s="36"/>
      <c r="E54" s="235"/>
      <c r="F54" s="235"/>
      <c r="G54" s="234"/>
      <c r="H54" s="32"/>
      <c r="I54" s="32"/>
      <c r="J54" s="32"/>
      <c r="K54" s="315"/>
      <c r="L54" s="318"/>
    </row>
    <row r="55" spans="1:12" s="13" customFormat="1" ht="15.75">
      <c r="A55" s="19"/>
      <c r="B55" s="35"/>
      <c r="C55" s="37"/>
      <c r="D55" s="36"/>
      <c r="E55" s="227"/>
      <c r="F55" s="227"/>
      <c r="G55" s="234"/>
      <c r="H55" s="32"/>
      <c r="I55" s="32"/>
      <c r="J55" s="32"/>
      <c r="K55" s="315"/>
      <c r="L55" s="318"/>
    </row>
    <row r="56" spans="1:51" s="13" customFormat="1" ht="15.75">
      <c r="A56" s="19"/>
      <c r="B56" s="35"/>
      <c r="C56" s="37"/>
      <c r="D56" s="36"/>
      <c r="E56" s="227"/>
      <c r="F56" s="227"/>
      <c r="G56" s="234"/>
      <c r="H56" s="32"/>
      <c r="I56" s="32"/>
      <c r="J56" s="32"/>
      <c r="K56" s="318"/>
      <c r="L56" s="318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</row>
    <row r="57" spans="1:51" s="13" customFormat="1" ht="15.75">
      <c r="A57" s="19"/>
      <c r="B57" s="35"/>
      <c r="C57" s="37"/>
      <c r="D57" s="36"/>
      <c r="E57" s="227"/>
      <c r="F57" s="227"/>
      <c r="G57" s="234"/>
      <c r="H57" s="32"/>
      <c r="I57" s="32"/>
      <c r="J57" s="32"/>
      <c r="K57" s="318"/>
      <c r="L57" s="318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</row>
    <row r="58" spans="2:12" ht="15.75">
      <c r="B58" s="35"/>
      <c r="C58" s="37"/>
      <c r="D58" s="36"/>
      <c r="E58" s="227"/>
      <c r="F58" s="227"/>
      <c r="G58" s="234"/>
      <c r="H58" s="32"/>
      <c r="I58" s="32"/>
      <c r="J58" s="32"/>
      <c r="K58" s="318"/>
      <c r="L58" s="318"/>
    </row>
    <row r="59" spans="2:12" ht="15.75">
      <c r="B59" s="35"/>
      <c r="C59" s="37"/>
      <c r="D59" s="36"/>
      <c r="E59" s="227"/>
      <c r="F59" s="227"/>
      <c r="G59" s="234"/>
      <c r="H59" s="32"/>
      <c r="I59" s="32"/>
      <c r="J59" s="32"/>
      <c r="K59" s="318"/>
      <c r="L59" s="318"/>
    </row>
    <row r="60" spans="2:12" ht="15.75">
      <c r="B60" s="35"/>
      <c r="C60" s="37"/>
      <c r="D60" s="36"/>
      <c r="E60" s="227"/>
      <c r="F60" s="227"/>
      <c r="G60" s="234"/>
      <c r="H60" s="32"/>
      <c r="I60" s="32"/>
      <c r="J60" s="32"/>
      <c r="K60" s="318"/>
      <c r="L60" s="318"/>
    </row>
    <row r="61" spans="2:12" ht="15.75">
      <c r="B61" s="35"/>
      <c r="C61" s="37"/>
      <c r="D61" s="36"/>
      <c r="E61" s="227"/>
      <c r="F61" s="227"/>
      <c r="G61" s="234"/>
      <c r="H61" s="32"/>
      <c r="I61" s="32"/>
      <c r="J61" s="32"/>
      <c r="K61" s="318"/>
      <c r="L61" s="318"/>
    </row>
    <row r="62" spans="2:12" ht="15.75">
      <c r="B62" s="35"/>
      <c r="C62" s="37"/>
      <c r="D62" s="36"/>
      <c r="E62" s="227"/>
      <c r="F62" s="227"/>
      <c r="G62" s="234"/>
      <c r="H62" s="32"/>
      <c r="I62" s="32"/>
      <c r="J62" s="32"/>
      <c r="K62" s="318"/>
      <c r="L62" s="318"/>
    </row>
    <row r="63" spans="2:12" ht="15.75">
      <c r="B63" s="35"/>
      <c r="C63" s="37"/>
      <c r="D63" s="36"/>
      <c r="E63" s="227"/>
      <c r="F63" s="227"/>
      <c r="G63" s="234"/>
      <c r="H63" s="32"/>
      <c r="I63" s="32"/>
      <c r="J63" s="32"/>
      <c r="K63" s="318"/>
      <c r="L63" s="318"/>
    </row>
    <row r="64" spans="2:12" ht="15.75">
      <c r="B64" s="35"/>
      <c r="C64" s="37"/>
      <c r="D64" s="36"/>
      <c r="E64" s="227"/>
      <c r="F64" s="227"/>
      <c r="G64" s="234"/>
      <c r="H64" s="32"/>
      <c r="I64" s="32"/>
      <c r="J64" s="32"/>
      <c r="K64" s="318"/>
      <c r="L64" s="318"/>
    </row>
    <row r="65" spans="2:12" ht="15.75">
      <c r="B65" s="35"/>
      <c r="C65" s="37"/>
      <c r="D65" s="36"/>
      <c r="E65" s="227"/>
      <c r="F65" s="227"/>
      <c r="G65" s="234"/>
      <c r="H65" s="32"/>
      <c r="I65" s="32"/>
      <c r="J65" s="32"/>
      <c r="K65" s="318"/>
      <c r="L65" s="318"/>
    </row>
    <row r="66" spans="2:12" ht="15.75">
      <c r="B66" s="35"/>
      <c r="C66" s="37"/>
      <c r="D66" s="36"/>
      <c r="E66" s="227"/>
      <c r="F66" s="227"/>
      <c r="G66" s="234"/>
      <c r="H66" s="32"/>
      <c r="I66" s="32"/>
      <c r="J66" s="32"/>
      <c r="K66" s="318"/>
      <c r="L66" s="318"/>
    </row>
    <row r="67" spans="2:12" ht="15.75">
      <c r="B67" s="35"/>
      <c r="C67" s="37"/>
      <c r="D67" s="36"/>
      <c r="E67" s="227"/>
      <c r="F67" s="227"/>
      <c r="G67" s="234"/>
      <c r="H67" s="32"/>
      <c r="I67" s="32"/>
      <c r="J67" s="32"/>
      <c r="K67" s="318"/>
      <c r="L67" s="318"/>
    </row>
    <row r="68" spans="2:12" ht="15.75">
      <c r="B68" s="35"/>
      <c r="C68" s="37"/>
      <c r="D68" s="36"/>
      <c r="E68" s="227"/>
      <c r="F68" s="227"/>
      <c r="G68" s="234"/>
      <c r="H68" s="32"/>
      <c r="I68" s="32"/>
      <c r="J68" s="32"/>
      <c r="K68" s="318"/>
      <c r="L68" s="318"/>
    </row>
    <row r="69" spans="2:12" ht="15.75">
      <c r="B69" s="35"/>
      <c r="C69" s="37"/>
      <c r="D69" s="36"/>
      <c r="E69" s="227"/>
      <c r="F69" s="227"/>
      <c r="G69" s="234"/>
      <c r="H69" s="32"/>
      <c r="I69" s="32"/>
      <c r="J69" s="32"/>
      <c r="K69" s="315"/>
      <c r="L69" s="318"/>
    </row>
    <row r="70" spans="2:12" ht="15.75">
      <c r="B70" s="35"/>
      <c r="C70" s="37"/>
      <c r="D70" s="36"/>
      <c r="E70" s="235"/>
      <c r="F70" s="235"/>
      <c r="G70" s="234"/>
      <c r="H70" s="32"/>
      <c r="I70" s="32"/>
      <c r="J70" s="32"/>
      <c r="K70" s="315"/>
      <c r="L70" s="318"/>
    </row>
    <row r="71" spans="2:12" ht="15.75">
      <c r="B71" s="35"/>
      <c r="C71" s="37"/>
      <c r="D71" s="36"/>
      <c r="E71" s="227"/>
      <c r="F71" s="227"/>
      <c r="G71" s="234"/>
      <c r="H71" s="32"/>
      <c r="I71" s="32"/>
      <c r="J71" s="32"/>
      <c r="K71" s="315"/>
      <c r="L71" s="318"/>
    </row>
    <row r="72" spans="2:12" ht="15.75">
      <c r="B72" s="35"/>
      <c r="C72" s="37"/>
      <c r="D72" s="36"/>
      <c r="E72" s="126"/>
      <c r="F72" s="126"/>
      <c r="G72" s="32"/>
      <c r="H72" s="32"/>
      <c r="I72" s="32"/>
      <c r="J72" s="32"/>
      <c r="K72" s="315"/>
      <c r="L72" s="318"/>
    </row>
    <row r="73" spans="2:12" ht="15.75">
      <c r="B73" s="35"/>
      <c r="C73" s="37"/>
      <c r="D73" s="36"/>
      <c r="E73" s="126"/>
      <c r="F73" s="126"/>
      <c r="G73" s="32"/>
      <c r="H73" s="32"/>
      <c r="I73" s="32"/>
      <c r="J73" s="32"/>
      <c r="K73" s="315"/>
      <c r="L73" s="318"/>
    </row>
    <row r="74" spans="2:12" ht="15.75">
      <c r="B74" s="35"/>
      <c r="C74" s="37"/>
      <c r="D74" s="36"/>
      <c r="E74" s="126"/>
      <c r="F74" s="126"/>
      <c r="G74" s="32"/>
      <c r="H74" s="32"/>
      <c r="I74" s="32"/>
      <c r="J74" s="32"/>
      <c r="K74" s="315"/>
      <c r="L74" s="318"/>
    </row>
    <row r="75" spans="2:12" ht="15.75">
      <c r="B75" s="35"/>
      <c r="C75" s="37"/>
      <c r="D75" s="36"/>
      <c r="E75" s="126"/>
      <c r="F75" s="126"/>
      <c r="G75" s="32"/>
      <c r="H75" s="32"/>
      <c r="I75" s="32"/>
      <c r="J75" s="32"/>
      <c r="K75" s="315"/>
      <c r="L75" s="318"/>
    </row>
    <row r="76" spans="2:12" ht="15.75">
      <c r="B76" s="35"/>
      <c r="C76" s="37"/>
      <c r="D76" s="36"/>
      <c r="E76" s="127"/>
      <c r="F76" s="127"/>
      <c r="G76" s="32"/>
      <c r="H76" s="32"/>
      <c r="I76" s="32"/>
      <c r="J76" s="32"/>
      <c r="K76" s="315"/>
      <c r="L76" s="318"/>
    </row>
    <row r="77" spans="2:12" ht="15.75">
      <c r="B77" s="35"/>
      <c r="C77" s="37"/>
      <c r="D77" s="36"/>
      <c r="E77" s="128"/>
      <c r="F77" s="128"/>
      <c r="G77" s="32"/>
      <c r="H77" s="32"/>
      <c r="I77" s="32"/>
      <c r="J77" s="32"/>
      <c r="K77" s="315"/>
      <c r="L77" s="318"/>
    </row>
    <row r="78" spans="2:12" ht="15.75">
      <c r="B78" s="35"/>
      <c r="C78" s="37"/>
      <c r="D78" s="36"/>
      <c r="E78" s="127"/>
      <c r="F78" s="127"/>
      <c r="G78" s="32"/>
      <c r="H78" s="32"/>
      <c r="I78" s="32"/>
      <c r="J78" s="32"/>
      <c r="K78" s="315"/>
      <c r="L78" s="318"/>
    </row>
    <row r="79" spans="1:12" s="13" customFormat="1" ht="15.75">
      <c r="A79" s="19"/>
      <c r="B79" s="35"/>
      <c r="C79" s="37"/>
      <c r="D79" s="36"/>
      <c r="E79" s="127"/>
      <c r="F79" s="127"/>
      <c r="G79" s="32"/>
      <c r="H79" s="32"/>
      <c r="I79" s="32"/>
      <c r="J79" s="32"/>
      <c r="K79" s="315"/>
      <c r="L79" s="318"/>
    </row>
    <row r="80" spans="1:47" s="13" customFormat="1" ht="15.75">
      <c r="A80" s="19"/>
      <c r="B80" s="35"/>
      <c r="C80" s="37"/>
      <c r="D80" s="36"/>
      <c r="E80" s="127"/>
      <c r="F80" s="127"/>
      <c r="G80" s="32"/>
      <c r="H80" s="32"/>
      <c r="I80" s="32"/>
      <c r="J80" s="32"/>
      <c r="K80" s="315"/>
      <c r="L80" s="391"/>
      <c r="AU80" s="38"/>
    </row>
    <row r="81" spans="2:11" ht="15.75">
      <c r="B81" s="35"/>
      <c r="C81" s="37"/>
      <c r="D81" s="36"/>
      <c r="E81" s="127"/>
      <c r="F81" s="127"/>
      <c r="G81" s="32"/>
      <c r="H81" s="32"/>
      <c r="I81" s="32"/>
      <c r="J81" s="32"/>
      <c r="K81" s="315"/>
    </row>
    <row r="82" spans="2:11" ht="15.75">
      <c r="B82" s="35"/>
      <c r="C82" s="37"/>
      <c r="D82" s="36"/>
      <c r="E82" s="127"/>
      <c r="F82" s="127"/>
      <c r="G82" s="32"/>
      <c r="H82" s="32"/>
      <c r="I82" s="32"/>
      <c r="J82" s="32"/>
      <c r="K82" s="315"/>
    </row>
    <row r="83" spans="2:11" ht="15.75">
      <c r="B83" s="35"/>
      <c r="C83" s="37"/>
      <c r="D83" s="36"/>
      <c r="E83" s="127"/>
      <c r="F83" s="127"/>
      <c r="G83" s="32"/>
      <c r="H83" s="32"/>
      <c r="I83" s="32"/>
      <c r="J83" s="32"/>
      <c r="K83" s="315"/>
    </row>
    <row r="84" spans="2:11" ht="15.75">
      <c r="B84" s="35"/>
      <c r="C84" s="37"/>
      <c r="D84" s="36"/>
      <c r="E84" s="127"/>
      <c r="F84" s="127"/>
      <c r="G84" s="32"/>
      <c r="H84" s="32"/>
      <c r="I84" s="32"/>
      <c r="J84" s="32"/>
      <c r="K84" s="315"/>
    </row>
    <row r="85" spans="2:11" ht="15.75">
      <c r="B85" s="35"/>
      <c r="C85" s="37"/>
      <c r="D85" s="36"/>
      <c r="E85" s="127"/>
      <c r="F85" s="127"/>
      <c r="G85" s="32"/>
      <c r="H85" s="32"/>
      <c r="I85" s="32"/>
      <c r="J85" s="32"/>
      <c r="K85" s="315"/>
    </row>
    <row r="86" spans="2:11" ht="15.75">
      <c r="B86" s="35"/>
      <c r="C86" s="37"/>
      <c r="D86" s="36"/>
      <c r="E86" s="127"/>
      <c r="F86" s="127"/>
      <c r="G86" s="32"/>
      <c r="H86" s="32"/>
      <c r="I86" s="32"/>
      <c r="J86" s="32"/>
      <c r="K86" s="315"/>
    </row>
    <row r="87" spans="2:11" ht="15.75">
      <c r="B87" s="35"/>
      <c r="C87" s="37"/>
      <c r="D87" s="36"/>
      <c r="E87" s="127"/>
      <c r="F87" s="127"/>
      <c r="G87" s="32"/>
      <c r="H87" s="32"/>
      <c r="I87" s="32"/>
      <c r="J87" s="32"/>
      <c r="K87" s="315"/>
    </row>
    <row r="88" spans="2:11" ht="15.75">
      <c r="B88" s="35"/>
      <c r="C88" s="37"/>
      <c r="D88" s="36"/>
      <c r="E88" s="127"/>
      <c r="F88" s="127"/>
      <c r="G88" s="32"/>
      <c r="H88" s="32"/>
      <c r="I88" s="32"/>
      <c r="J88" s="32"/>
      <c r="K88" s="315"/>
    </row>
    <row r="89" spans="2:11" ht="15.75">
      <c r="B89" s="35"/>
      <c r="C89" s="37"/>
      <c r="D89" s="36"/>
      <c r="E89" s="127"/>
      <c r="F89" s="127"/>
      <c r="G89" s="32"/>
      <c r="H89" s="32"/>
      <c r="I89" s="32"/>
      <c r="J89" s="32"/>
      <c r="K89" s="315"/>
    </row>
    <row r="90" spans="2:11" ht="15.75">
      <c r="B90" s="35"/>
      <c r="C90" s="37"/>
      <c r="D90" s="36"/>
      <c r="E90" s="127"/>
      <c r="F90" s="127"/>
      <c r="G90" s="32"/>
      <c r="H90" s="32"/>
      <c r="I90" s="32"/>
      <c r="J90" s="32"/>
      <c r="K90" s="315"/>
    </row>
    <row r="91" spans="2:11" ht="15.75">
      <c r="B91" s="35"/>
      <c r="C91" s="37"/>
      <c r="D91" s="36"/>
      <c r="E91" s="127"/>
      <c r="F91" s="127"/>
      <c r="G91" s="32"/>
      <c r="H91" s="32"/>
      <c r="I91" s="32"/>
      <c r="J91" s="32"/>
      <c r="K91" s="315"/>
    </row>
    <row r="92" spans="2:11" ht="15.75">
      <c r="B92" s="35"/>
      <c r="C92" s="37"/>
      <c r="D92" s="36"/>
      <c r="E92" s="127"/>
      <c r="F92" s="127"/>
      <c r="G92" s="32"/>
      <c r="H92" s="32"/>
      <c r="I92" s="32"/>
      <c r="J92" s="32"/>
      <c r="K92" s="315"/>
    </row>
    <row r="93" spans="2:11" ht="15.75">
      <c r="B93" s="35"/>
      <c r="C93" s="37"/>
      <c r="D93" s="36"/>
      <c r="E93" s="127"/>
      <c r="F93" s="127"/>
      <c r="G93" s="32"/>
      <c r="H93" s="32"/>
      <c r="I93" s="32"/>
      <c r="J93" s="32"/>
      <c r="K93" s="315"/>
    </row>
    <row r="94" spans="2:11" ht="15.75">
      <c r="B94" s="35"/>
      <c r="C94" s="37"/>
      <c r="D94" s="36"/>
      <c r="E94" s="128"/>
      <c r="F94" s="128"/>
      <c r="G94" s="32"/>
      <c r="H94" s="32"/>
      <c r="I94" s="32"/>
      <c r="J94" s="32"/>
      <c r="K94" s="315"/>
    </row>
    <row r="95" spans="2:11" ht="15.75">
      <c r="B95" s="35"/>
      <c r="C95" s="37"/>
      <c r="D95" s="36"/>
      <c r="E95" s="127"/>
      <c r="F95" s="127"/>
      <c r="G95" s="32"/>
      <c r="H95" s="32"/>
      <c r="I95" s="32"/>
      <c r="J95" s="32"/>
      <c r="K95" s="315"/>
    </row>
    <row r="96" spans="2:11" ht="15.75">
      <c r="B96" s="35"/>
      <c r="C96" s="37"/>
      <c r="D96" s="36"/>
      <c r="E96" s="127"/>
      <c r="F96" s="127"/>
      <c r="G96" s="32"/>
      <c r="H96" s="32"/>
      <c r="I96" s="32"/>
      <c r="J96" s="32"/>
      <c r="K96" s="315"/>
    </row>
    <row r="97" spans="2:11" ht="15.75">
      <c r="B97" s="35"/>
      <c r="C97" s="37"/>
      <c r="D97" s="36"/>
      <c r="E97" s="127"/>
      <c r="F97" s="127"/>
      <c r="G97" s="32"/>
      <c r="H97" s="32"/>
      <c r="I97" s="32"/>
      <c r="J97" s="32"/>
      <c r="K97" s="315"/>
    </row>
    <row r="98" spans="2:11" ht="15.75">
      <c r="B98" s="35"/>
      <c r="C98" s="37"/>
      <c r="D98" s="36"/>
      <c r="E98" s="128"/>
      <c r="F98" s="128"/>
      <c r="G98" s="32"/>
      <c r="H98" s="32"/>
      <c r="I98" s="32"/>
      <c r="J98" s="32"/>
      <c r="K98" s="315"/>
    </row>
    <row r="99" spans="2:11" ht="15.75">
      <c r="B99" s="35"/>
      <c r="C99" s="37"/>
      <c r="D99" s="36"/>
      <c r="E99" s="127"/>
      <c r="F99" s="127"/>
      <c r="G99" s="32"/>
      <c r="H99" s="32"/>
      <c r="I99" s="32"/>
      <c r="J99" s="32"/>
      <c r="K99" s="315"/>
    </row>
    <row r="100" spans="2:11" ht="15.75">
      <c r="B100" s="35"/>
      <c r="C100" s="37"/>
      <c r="D100" s="36"/>
      <c r="E100" s="127"/>
      <c r="F100" s="127"/>
      <c r="G100" s="32"/>
      <c r="H100" s="32"/>
      <c r="I100" s="32"/>
      <c r="J100" s="32"/>
      <c r="K100" s="315"/>
    </row>
    <row r="101" spans="2:11" ht="15.75">
      <c r="B101" s="35"/>
      <c r="C101" s="37"/>
      <c r="D101" s="36"/>
      <c r="E101" s="127"/>
      <c r="F101" s="127"/>
      <c r="G101" s="32"/>
      <c r="H101" s="32"/>
      <c r="I101" s="32"/>
      <c r="J101" s="32"/>
      <c r="K101" s="315"/>
    </row>
    <row r="102" spans="2:11" ht="15.75">
      <c r="B102" s="35"/>
      <c r="C102" s="37"/>
      <c r="D102" s="36"/>
      <c r="E102" s="127"/>
      <c r="F102" s="127"/>
      <c r="G102" s="32"/>
      <c r="H102" s="32"/>
      <c r="I102" s="32"/>
      <c r="J102" s="32"/>
      <c r="K102" s="315"/>
    </row>
    <row r="103" spans="2:11" ht="15.75">
      <c r="B103" s="35"/>
      <c r="C103" s="37"/>
      <c r="D103" s="36"/>
      <c r="E103" s="127"/>
      <c r="F103" s="127"/>
      <c r="G103" s="32"/>
      <c r="H103" s="32"/>
      <c r="I103" s="32"/>
      <c r="J103" s="32"/>
      <c r="K103" s="315"/>
    </row>
    <row r="104" spans="2:11" ht="15.75">
      <c r="B104" s="35"/>
      <c r="C104" s="37"/>
      <c r="D104" s="36"/>
      <c r="E104" s="127"/>
      <c r="F104" s="127"/>
      <c r="G104" s="32"/>
      <c r="H104" s="32"/>
      <c r="I104" s="32"/>
      <c r="J104" s="32"/>
      <c r="K104" s="315"/>
    </row>
    <row r="105" spans="2:11" ht="56.25" customHeight="1">
      <c r="B105" s="35"/>
      <c r="C105" s="37"/>
      <c r="D105" s="36"/>
      <c r="E105" s="127"/>
      <c r="F105" s="127"/>
      <c r="G105" s="32"/>
      <c r="H105" s="32"/>
      <c r="I105" s="32"/>
      <c r="J105" s="32"/>
      <c r="K105" s="315"/>
    </row>
    <row r="106" spans="2:11" ht="15.75">
      <c r="B106" s="35"/>
      <c r="C106" s="37"/>
      <c r="D106" s="36"/>
      <c r="E106" s="127"/>
      <c r="F106" s="127"/>
      <c r="G106" s="32"/>
      <c r="H106" s="32"/>
      <c r="I106" s="32"/>
      <c r="J106" s="32"/>
      <c r="K106" s="315"/>
    </row>
    <row r="107" spans="2:11" ht="15.75">
      <c r="B107" s="35"/>
      <c r="C107" s="37"/>
      <c r="D107" s="36"/>
      <c r="E107" s="127"/>
      <c r="F107" s="127"/>
      <c r="G107" s="32"/>
      <c r="H107" s="32"/>
      <c r="I107" s="32"/>
      <c r="J107" s="32"/>
      <c r="K107" s="315"/>
    </row>
    <row r="108" spans="2:11" ht="15.75">
      <c r="B108" s="35"/>
      <c r="C108" s="37"/>
      <c r="D108" s="36"/>
      <c r="E108" s="127"/>
      <c r="F108" s="127"/>
      <c r="G108" s="32"/>
      <c r="H108" s="32"/>
      <c r="I108" s="32"/>
      <c r="J108" s="32"/>
      <c r="K108" s="315"/>
    </row>
    <row r="109" spans="2:11" ht="15.75">
      <c r="B109" s="35"/>
      <c r="C109" s="37"/>
      <c r="D109" s="36"/>
      <c r="E109" s="127"/>
      <c r="F109" s="127"/>
      <c r="G109" s="32"/>
      <c r="H109" s="32"/>
      <c r="I109" s="32"/>
      <c r="J109" s="32"/>
      <c r="K109" s="315"/>
    </row>
    <row r="110" spans="2:11" ht="15.75">
      <c r="B110" s="35"/>
      <c r="C110" s="37"/>
      <c r="D110" s="36"/>
      <c r="E110" s="127"/>
      <c r="F110" s="127"/>
      <c r="G110" s="32"/>
      <c r="H110" s="32"/>
      <c r="I110" s="32"/>
      <c r="J110" s="32"/>
      <c r="K110" s="315"/>
    </row>
    <row r="111" spans="2:11" ht="15.75">
      <c r="B111" s="35"/>
      <c r="C111" s="37"/>
      <c r="D111" s="36"/>
      <c r="E111" s="127"/>
      <c r="F111" s="127"/>
      <c r="G111" s="32"/>
      <c r="H111" s="32"/>
      <c r="I111" s="32"/>
      <c r="J111" s="32"/>
      <c r="K111" s="315"/>
    </row>
    <row r="112" spans="2:11" ht="15.75">
      <c r="B112" s="35"/>
      <c r="C112" s="37"/>
      <c r="D112" s="36"/>
      <c r="E112" s="127"/>
      <c r="F112" s="127"/>
      <c r="G112" s="32"/>
      <c r="H112" s="32"/>
      <c r="I112" s="32"/>
      <c r="J112" s="32"/>
      <c r="K112" s="315"/>
    </row>
    <row r="113" spans="2:11" ht="15.75">
      <c r="B113" s="35"/>
      <c r="C113" s="37"/>
      <c r="D113" s="36"/>
      <c r="E113" s="127"/>
      <c r="F113" s="127"/>
      <c r="G113" s="32"/>
      <c r="H113" s="32"/>
      <c r="I113" s="32"/>
      <c r="J113" s="32"/>
      <c r="K113" s="315"/>
    </row>
    <row r="114" spans="2:11" ht="15.75">
      <c r="B114" s="35"/>
      <c r="C114" s="37"/>
      <c r="D114" s="36"/>
      <c r="E114" s="128"/>
      <c r="F114" s="128"/>
      <c r="G114" s="32"/>
      <c r="H114" s="32"/>
      <c r="I114" s="32"/>
      <c r="J114" s="32"/>
      <c r="K114" s="315"/>
    </row>
    <row r="115" spans="2:11" ht="15.75">
      <c r="B115" s="35"/>
      <c r="C115" s="37"/>
      <c r="D115" s="36"/>
      <c r="E115" s="127"/>
      <c r="F115" s="127"/>
      <c r="G115" s="32"/>
      <c r="H115" s="32"/>
      <c r="I115" s="32"/>
      <c r="J115" s="32"/>
      <c r="K115" s="315"/>
    </row>
    <row r="116" spans="2:11" ht="15.75">
      <c r="B116" s="35"/>
      <c r="C116" s="37"/>
      <c r="D116" s="36"/>
      <c r="E116" s="127"/>
      <c r="F116" s="127"/>
      <c r="G116" s="32"/>
      <c r="H116" s="32"/>
      <c r="I116" s="32"/>
      <c r="J116" s="32"/>
      <c r="K116" s="315"/>
    </row>
    <row r="117" spans="2:11" ht="15.75">
      <c r="B117" s="35"/>
      <c r="C117" s="37"/>
      <c r="D117" s="36"/>
      <c r="E117" s="127"/>
      <c r="F117" s="127"/>
      <c r="G117" s="32"/>
      <c r="H117" s="32"/>
      <c r="I117" s="32"/>
      <c r="J117" s="32"/>
      <c r="K117" s="315"/>
    </row>
    <row r="118" spans="2:11" ht="15.75">
      <c r="B118" s="35"/>
      <c r="C118" s="37"/>
      <c r="D118" s="36"/>
      <c r="E118" s="127"/>
      <c r="F118" s="127"/>
      <c r="G118" s="32"/>
      <c r="H118" s="32"/>
      <c r="I118" s="32"/>
      <c r="J118" s="32"/>
      <c r="K118" s="315"/>
    </row>
    <row r="119" spans="2:11" ht="15.75">
      <c r="B119" s="35"/>
      <c r="C119" s="37"/>
      <c r="D119" s="36"/>
      <c r="E119" s="127"/>
      <c r="F119" s="127"/>
      <c r="G119" s="32"/>
      <c r="H119" s="32"/>
      <c r="I119" s="32"/>
      <c r="J119" s="32"/>
      <c r="K119" s="315"/>
    </row>
    <row r="120" spans="2:11" ht="15.75">
      <c r="B120" s="35"/>
      <c r="C120" s="37"/>
      <c r="D120" s="36"/>
      <c r="E120" s="127"/>
      <c r="F120" s="127"/>
      <c r="G120" s="32"/>
      <c r="H120" s="32"/>
      <c r="I120" s="32"/>
      <c r="J120" s="32"/>
      <c r="K120" s="315"/>
    </row>
    <row r="121" spans="2:11" ht="15.75">
      <c r="B121" s="35"/>
      <c r="C121" s="37"/>
      <c r="D121" s="36"/>
      <c r="E121" s="129"/>
      <c r="F121" s="129"/>
      <c r="G121" s="32"/>
      <c r="H121" s="32"/>
      <c r="I121" s="32"/>
      <c r="J121" s="32"/>
      <c r="K121" s="315"/>
    </row>
    <row r="122" spans="2:11" ht="15.75">
      <c r="B122" s="35"/>
      <c r="C122" s="37"/>
      <c r="D122" s="36"/>
      <c r="E122" s="130"/>
      <c r="F122" s="130"/>
      <c r="G122" s="32"/>
      <c r="H122" s="32"/>
      <c r="I122" s="32"/>
      <c r="J122" s="32"/>
      <c r="K122" s="315"/>
    </row>
    <row r="123" spans="2:11" ht="15.75">
      <c r="B123" s="35"/>
      <c r="C123" s="37"/>
      <c r="D123" s="36"/>
      <c r="E123" s="127"/>
      <c r="F123" s="127"/>
      <c r="G123" s="32"/>
      <c r="H123" s="32"/>
      <c r="I123" s="32"/>
      <c r="J123" s="32"/>
      <c r="K123" s="315"/>
    </row>
    <row r="124" spans="2:11" ht="15.75">
      <c r="B124" s="35"/>
      <c r="C124" s="37"/>
      <c r="D124" s="36"/>
      <c r="E124" s="127"/>
      <c r="F124" s="127"/>
      <c r="G124" s="32"/>
      <c r="H124" s="32"/>
      <c r="I124" s="32"/>
      <c r="J124" s="32"/>
      <c r="K124" s="315"/>
    </row>
    <row r="125" spans="2:11" ht="15.75">
      <c r="B125" s="35"/>
      <c r="C125" s="37"/>
      <c r="D125" s="36"/>
      <c r="E125" s="127"/>
      <c r="F125" s="127"/>
      <c r="G125" s="32"/>
      <c r="H125" s="32"/>
      <c r="I125" s="32"/>
      <c r="J125" s="32"/>
      <c r="K125" s="315"/>
    </row>
    <row r="126" spans="2:11" ht="15.75">
      <c r="B126" s="35"/>
      <c r="C126" s="37"/>
      <c r="D126" s="36"/>
      <c r="E126" s="128"/>
      <c r="F126" s="128"/>
      <c r="G126" s="32"/>
      <c r="H126" s="32"/>
      <c r="I126" s="32"/>
      <c r="J126" s="32"/>
      <c r="K126" s="315"/>
    </row>
    <row r="127" spans="2:11" ht="15.75">
      <c r="B127" s="35"/>
      <c r="C127" s="37"/>
      <c r="D127" s="36"/>
      <c r="E127" s="127"/>
      <c r="F127" s="127"/>
      <c r="G127" s="32"/>
      <c r="H127" s="32"/>
      <c r="I127" s="32"/>
      <c r="J127" s="32"/>
      <c r="K127" s="315"/>
    </row>
    <row r="128" spans="2:11" ht="15.75">
      <c r="B128" s="35"/>
      <c r="C128" s="37"/>
      <c r="D128" s="36"/>
      <c r="E128" s="127"/>
      <c r="F128" s="127"/>
      <c r="G128" s="32"/>
      <c r="H128" s="32"/>
      <c r="I128" s="32"/>
      <c r="J128" s="32"/>
      <c r="K128" s="315"/>
    </row>
    <row r="129" spans="2:11" ht="15.75">
      <c r="B129" s="35"/>
      <c r="C129" s="37"/>
      <c r="D129" s="36"/>
      <c r="E129" s="127"/>
      <c r="F129" s="127"/>
      <c r="G129" s="32"/>
      <c r="H129" s="32"/>
      <c r="I129" s="32"/>
      <c r="J129" s="32"/>
      <c r="K129" s="315"/>
    </row>
    <row r="130" spans="2:11" ht="15.75">
      <c r="B130" s="35"/>
      <c r="C130" s="37"/>
      <c r="D130" s="36"/>
      <c r="E130" s="127"/>
      <c r="F130" s="127"/>
      <c r="G130" s="32"/>
      <c r="H130" s="32"/>
      <c r="I130" s="32"/>
      <c r="J130" s="32"/>
      <c r="K130" s="315"/>
    </row>
    <row r="131" spans="2:11" ht="15.75">
      <c r="B131" s="35"/>
      <c r="C131" s="37"/>
      <c r="D131" s="36"/>
      <c r="E131" s="127"/>
      <c r="F131" s="127"/>
      <c r="G131" s="32"/>
      <c r="H131" s="32"/>
      <c r="I131" s="32"/>
      <c r="J131" s="32"/>
      <c r="K131" s="315"/>
    </row>
    <row r="132" spans="2:11" ht="15.75">
      <c r="B132" s="35"/>
      <c r="C132" s="37"/>
      <c r="D132" s="36"/>
      <c r="E132" s="127"/>
      <c r="F132" s="127"/>
      <c r="G132" s="32"/>
      <c r="H132" s="32"/>
      <c r="I132" s="32"/>
      <c r="J132" s="32"/>
      <c r="K132" s="315"/>
    </row>
    <row r="133" spans="2:11" ht="15.75">
      <c r="B133" s="35"/>
      <c r="C133" s="37"/>
      <c r="D133" s="36"/>
      <c r="E133" s="127"/>
      <c r="F133" s="127"/>
      <c r="G133" s="32"/>
      <c r="H133" s="32"/>
      <c r="I133" s="32"/>
      <c r="J133" s="32"/>
      <c r="K133" s="315"/>
    </row>
    <row r="134" spans="2:11" ht="15.75">
      <c r="B134" s="35"/>
      <c r="C134" s="37"/>
      <c r="D134" s="36"/>
      <c r="E134" s="127"/>
      <c r="F134" s="127"/>
      <c r="G134" s="32"/>
      <c r="H134" s="32"/>
      <c r="I134" s="32"/>
      <c r="J134" s="32"/>
      <c r="K134" s="315"/>
    </row>
    <row r="135" spans="2:11" ht="15.75">
      <c r="B135" s="35"/>
      <c r="C135" s="37"/>
      <c r="D135" s="36"/>
      <c r="E135" s="127"/>
      <c r="F135" s="127"/>
      <c r="G135" s="32"/>
      <c r="H135" s="32"/>
      <c r="I135" s="32"/>
      <c r="J135" s="32"/>
      <c r="K135" s="315"/>
    </row>
    <row r="136" spans="2:11" ht="15.75">
      <c r="B136" s="35"/>
      <c r="C136" s="37"/>
      <c r="D136" s="36"/>
      <c r="E136" s="127"/>
      <c r="F136" s="127"/>
      <c r="G136" s="32"/>
      <c r="H136" s="32"/>
      <c r="I136" s="32"/>
      <c r="J136" s="32"/>
      <c r="K136" s="315"/>
    </row>
    <row r="137" spans="2:11" ht="15.75">
      <c r="B137" s="35"/>
      <c r="C137" s="37"/>
      <c r="D137" s="36"/>
      <c r="E137" s="128"/>
      <c r="F137" s="128"/>
      <c r="G137" s="32"/>
      <c r="H137" s="32"/>
      <c r="I137" s="32"/>
      <c r="J137" s="32"/>
      <c r="K137" s="315"/>
    </row>
    <row r="138" spans="2:11" ht="15.75">
      <c r="B138" s="35"/>
      <c r="C138" s="37"/>
      <c r="D138" s="36"/>
      <c r="E138" s="131"/>
      <c r="F138" s="131"/>
      <c r="G138" s="32"/>
      <c r="H138" s="32"/>
      <c r="I138" s="32"/>
      <c r="J138" s="32"/>
      <c r="K138" s="315"/>
    </row>
    <row r="139" spans="2:11" ht="15.75">
      <c r="B139" s="35"/>
      <c r="C139" s="37"/>
      <c r="D139" s="36"/>
      <c r="E139" s="132"/>
      <c r="F139" s="132"/>
      <c r="G139" s="32"/>
      <c r="H139" s="32"/>
      <c r="I139" s="32"/>
      <c r="J139" s="32"/>
      <c r="K139" s="315"/>
    </row>
    <row r="140" spans="2:11" ht="15.75">
      <c r="B140" s="35"/>
      <c r="C140" s="37"/>
      <c r="D140" s="36"/>
      <c r="E140" s="132"/>
      <c r="F140" s="132"/>
      <c r="G140" s="32"/>
      <c r="H140" s="32"/>
      <c r="I140" s="32"/>
      <c r="J140" s="32"/>
      <c r="K140" s="315"/>
    </row>
    <row r="141" spans="2:11" ht="15.75">
      <c r="B141" s="35"/>
      <c r="C141" s="37"/>
      <c r="D141" s="36"/>
      <c r="E141" s="132"/>
      <c r="F141" s="132"/>
      <c r="G141" s="32"/>
      <c r="H141" s="32"/>
      <c r="I141" s="32"/>
      <c r="J141" s="32"/>
      <c r="K141" s="315"/>
    </row>
    <row r="142" spans="2:11" ht="15.75">
      <c r="B142" s="35"/>
      <c r="C142" s="37"/>
      <c r="D142" s="36"/>
      <c r="E142" s="132"/>
      <c r="F142" s="132"/>
      <c r="G142" s="32"/>
      <c r="H142" s="32"/>
      <c r="I142" s="32"/>
      <c r="J142" s="32"/>
      <c r="K142" s="315"/>
    </row>
    <row r="143" spans="2:11" ht="15.75">
      <c r="B143" s="35"/>
      <c r="C143" s="37"/>
      <c r="D143" s="36"/>
      <c r="E143" s="132"/>
      <c r="F143" s="132"/>
      <c r="G143" s="32"/>
      <c r="H143" s="32"/>
      <c r="I143" s="32"/>
      <c r="J143" s="32"/>
      <c r="K143" s="315"/>
    </row>
    <row r="144" spans="2:11" ht="15.75">
      <c r="B144" s="35"/>
      <c r="C144" s="37"/>
      <c r="D144" s="36"/>
      <c r="E144" s="132"/>
      <c r="F144" s="132"/>
      <c r="G144" s="32"/>
      <c r="H144" s="32"/>
      <c r="I144" s="32"/>
      <c r="J144" s="32"/>
      <c r="K144" s="315"/>
    </row>
    <row r="145" spans="2:11" ht="15.75">
      <c r="B145" s="35"/>
      <c r="C145" s="37"/>
      <c r="D145" s="36"/>
      <c r="E145" s="132"/>
      <c r="F145" s="132"/>
      <c r="G145" s="32"/>
      <c r="H145" s="32"/>
      <c r="I145" s="32"/>
      <c r="J145" s="32"/>
      <c r="K145" s="315"/>
    </row>
    <row r="146" spans="2:11" ht="15.75">
      <c r="B146" s="35"/>
      <c r="C146" s="37"/>
      <c r="D146" s="36"/>
      <c r="E146" s="132"/>
      <c r="F146" s="132"/>
      <c r="G146" s="32"/>
      <c r="H146" s="32"/>
      <c r="I146" s="32"/>
      <c r="J146" s="32"/>
      <c r="K146" s="315"/>
    </row>
    <row r="147" spans="2:11" ht="15.75">
      <c r="B147" s="35"/>
      <c r="C147" s="37"/>
      <c r="D147" s="36"/>
      <c r="E147" s="132"/>
      <c r="F147" s="132"/>
      <c r="G147" s="32"/>
      <c r="H147" s="32"/>
      <c r="I147" s="32"/>
      <c r="J147" s="32"/>
      <c r="K147" s="315"/>
    </row>
    <row r="148" spans="2:11" ht="15.75">
      <c r="B148" s="35"/>
      <c r="C148" s="37"/>
      <c r="D148" s="36"/>
      <c r="E148" s="132"/>
      <c r="F148" s="132"/>
      <c r="G148" s="32"/>
      <c r="H148" s="32"/>
      <c r="I148" s="32"/>
      <c r="J148" s="32"/>
      <c r="K148" s="315"/>
    </row>
    <row r="149" spans="2:11" ht="15.75">
      <c r="B149" s="35"/>
      <c r="C149" s="37"/>
      <c r="D149" s="36"/>
      <c r="E149" s="132"/>
      <c r="F149" s="132"/>
      <c r="G149" s="32"/>
      <c r="H149" s="32"/>
      <c r="I149" s="32"/>
      <c r="J149" s="32"/>
      <c r="K149" s="315"/>
    </row>
    <row r="150" spans="2:11" ht="15.75">
      <c r="B150" s="35"/>
      <c r="C150" s="37"/>
      <c r="D150" s="36"/>
      <c r="E150" s="132"/>
      <c r="F150" s="132"/>
      <c r="G150" s="32"/>
      <c r="H150" s="32"/>
      <c r="I150" s="32"/>
      <c r="J150" s="32"/>
      <c r="K150" s="315"/>
    </row>
    <row r="151" spans="2:11" ht="15.75">
      <c r="B151" s="35"/>
      <c r="C151" s="37"/>
      <c r="D151" s="36"/>
      <c r="E151" s="132"/>
      <c r="F151" s="132"/>
      <c r="G151" s="32"/>
      <c r="H151" s="32"/>
      <c r="I151" s="32"/>
      <c r="J151" s="32"/>
      <c r="K151" s="315"/>
    </row>
    <row r="152" spans="2:11" ht="15.75">
      <c r="B152" s="35"/>
      <c r="C152" s="37"/>
      <c r="D152" s="36"/>
      <c r="E152" s="128"/>
      <c r="F152" s="128"/>
      <c r="G152" s="32"/>
      <c r="H152" s="32"/>
      <c r="I152" s="32"/>
      <c r="J152" s="32"/>
      <c r="K152" s="315"/>
    </row>
    <row r="153" spans="2:11" ht="15.75">
      <c r="B153" s="35"/>
      <c r="C153" s="37"/>
      <c r="D153" s="36"/>
      <c r="E153" s="127"/>
      <c r="F153" s="127"/>
      <c r="G153" s="32"/>
      <c r="H153" s="32"/>
      <c r="I153" s="32"/>
      <c r="J153" s="32"/>
      <c r="K153" s="315"/>
    </row>
    <row r="154" spans="2:11" ht="15.75">
      <c r="B154" s="35"/>
      <c r="C154" s="37"/>
      <c r="D154" s="36"/>
      <c r="E154" s="127"/>
      <c r="F154" s="127"/>
      <c r="G154" s="32"/>
      <c r="H154" s="32"/>
      <c r="I154" s="32"/>
      <c r="J154" s="32"/>
      <c r="K154" s="315"/>
    </row>
    <row r="155" spans="2:11" ht="15.75">
      <c r="B155" s="35"/>
      <c r="C155" s="37"/>
      <c r="D155" s="36"/>
      <c r="E155" s="127"/>
      <c r="F155" s="127"/>
      <c r="G155" s="32"/>
      <c r="H155" s="32"/>
      <c r="I155" s="32"/>
      <c r="J155" s="32"/>
      <c r="K155" s="315"/>
    </row>
    <row r="156" spans="2:11" ht="15.75">
      <c r="B156" s="35"/>
      <c r="C156" s="37"/>
      <c r="D156" s="36"/>
      <c r="E156" s="127"/>
      <c r="F156" s="127"/>
      <c r="G156" s="32"/>
      <c r="H156" s="32"/>
      <c r="I156" s="32"/>
      <c r="J156" s="32"/>
      <c r="K156" s="315"/>
    </row>
    <row r="157" spans="2:11" ht="15.75">
      <c r="B157" s="35"/>
      <c r="C157" s="37"/>
      <c r="D157" s="36"/>
      <c r="E157" s="127"/>
      <c r="F157" s="127"/>
      <c r="G157" s="32"/>
      <c r="H157" s="32"/>
      <c r="I157" s="32"/>
      <c r="J157" s="32"/>
      <c r="K157" s="315"/>
    </row>
    <row r="158" spans="2:11" ht="15.75">
      <c r="B158" s="35"/>
      <c r="C158" s="37"/>
      <c r="D158" s="36"/>
      <c r="E158" s="127"/>
      <c r="F158" s="127"/>
      <c r="G158" s="32"/>
      <c r="H158" s="32"/>
      <c r="I158" s="32"/>
      <c r="J158" s="32"/>
      <c r="K158" s="315"/>
    </row>
    <row r="159" spans="2:11" ht="15.75">
      <c r="B159" s="35"/>
      <c r="C159" s="37"/>
      <c r="D159" s="36"/>
      <c r="E159" s="127"/>
      <c r="F159" s="127"/>
      <c r="G159" s="32"/>
      <c r="H159" s="32"/>
      <c r="I159" s="32"/>
      <c r="J159" s="32"/>
      <c r="K159" s="315"/>
    </row>
    <row r="160" spans="2:11" ht="15.75">
      <c r="B160" s="35"/>
      <c r="C160" s="37"/>
      <c r="D160" s="36"/>
      <c r="E160" s="127"/>
      <c r="F160" s="127"/>
      <c r="G160" s="32"/>
      <c r="H160" s="32"/>
      <c r="I160" s="32"/>
      <c r="J160" s="32"/>
      <c r="K160" s="315"/>
    </row>
    <row r="161" spans="2:11" ht="15.75">
      <c r="B161" s="35"/>
      <c r="C161" s="37"/>
      <c r="D161" s="36"/>
      <c r="E161" s="127"/>
      <c r="F161" s="127"/>
      <c r="G161" s="32"/>
      <c r="H161" s="32"/>
      <c r="I161" s="32"/>
      <c r="J161" s="32"/>
      <c r="K161" s="315"/>
    </row>
    <row r="162" spans="2:11" ht="15.75">
      <c r="B162" s="35"/>
      <c r="C162" s="37"/>
      <c r="D162" s="36"/>
      <c r="E162" s="133"/>
      <c r="F162" s="133"/>
      <c r="G162" s="32"/>
      <c r="H162" s="32"/>
      <c r="I162" s="32"/>
      <c r="J162" s="32"/>
      <c r="K162" s="315"/>
    </row>
    <row r="163" spans="2:11" ht="15.75">
      <c r="B163" s="35"/>
      <c r="C163" s="37"/>
      <c r="D163" s="36"/>
      <c r="E163" s="133"/>
      <c r="F163" s="133"/>
      <c r="G163" s="32"/>
      <c r="H163" s="32"/>
      <c r="I163" s="32"/>
      <c r="J163" s="32"/>
      <c r="K163" s="315"/>
    </row>
    <row r="164" spans="2:11" ht="15.75">
      <c r="B164" s="35"/>
      <c r="C164" s="37"/>
      <c r="D164" s="36"/>
      <c r="E164" s="129"/>
      <c r="F164" s="129"/>
      <c r="G164" s="32"/>
      <c r="H164" s="32"/>
      <c r="I164" s="32"/>
      <c r="J164" s="32"/>
      <c r="K164" s="315"/>
    </row>
    <row r="165" spans="2:11" ht="15.75">
      <c r="B165" s="35"/>
      <c r="C165" s="37"/>
      <c r="D165" s="36"/>
      <c r="E165" s="127"/>
      <c r="F165" s="127"/>
      <c r="G165" s="32"/>
      <c r="H165" s="32"/>
      <c r="I165" s="32"/>
      <c r="J165" s="32"/>
      <c r="K165" s="315"/>
    </row>
    <row r="166" spans="2:11" ht="15.75">
      <c r="B166" s="35"/>
      <c r="C166" s="37"/>
      <c r="D166" s="36"/>
      <c r="E166" s="128"/>
      <c r="F166" s="128"/>
      <c r="G166" s="32"/>
      <c r="H166" s="32"/>
      <c r="I166" s="32"/>
      <c r="J166" s="32"/>
      <c r="K166" s="315"/>
    </row>
    <row r="167" spans="5:6" ht="15.75">
      <c r="E167" s="131"/>
      <c r="F167" s="131"/>
    </row>
    <row r="168" spans="5:6" ht="15.75">
      <c r="E168" s="131"/>
      <c r="F168" s="131"/>
    </row>
    <row r="169" spans="5:6" ht="15.75">
      <c r="E169" s="131"/>
      <c r="F169" s="131"/>
    </row>
    <row r="170" spans="5:6" ht="15.75">
      <c r="E170" s="127"/>
      <c r="F170" s="127"/>
    </row>
    <row r="171" spans="5:6" ht="15.75">
      <c r="E171" s="128"/>
      <c r="F171" s="128"/>
    </row>
    <row r="172" spans="5:6" ht="15.75">
      <c r="E172" s="127"/>
      <c r="F172" s="127"/>
    </row>
    <row r="173" spans="5:6" ht="15.75">
      <c r="E173" s="127"/>
      <c r="F173" s="127"/>
    </row>
    <row r="174" spans="5:6" ht="15.75">
      <c r="E174" s="128"/>
      <c r="F174" s="128"/>
    </row>
    <row r="175" spans="5:6" ht="15.75">
      <c r="E175" s="127"/>
      <c r="F175" s="127"/>
    </row>
    <row r="176" spans="5:6" ht="15.75">
      <c r="E176" s="127"/>
      <c r="F176" s="127"/>
    </row>
    <row r="177" spans="5:6" ht="15.75">
      <c r="E177" s="127"/>
      <c r="F177" s="127"/>
    </row>
    <row r="178" spans="5:6" ht="15.75">
      <c r="E178" s="127"/>
      <c r="F178" s="127"/>
    </row>
    <row r="179" spans="5:6" ht="15.75">
      <c r="E179" s="127"/>
      <c r="F179" s="127"/>
    </row>
    <row r="180" spans="5:6" ht="15.75">
      <c r="E180" s="127"/>
      <c r="F180" s="127"/>
    </row>
    <row r="181" spans="5:6" ht="15.75">
      <c r="E181" s="128"/>
      <c r="F181" s="128"/>
    </row>
    <row r="182" spans="5:6" ht="15.75">
      <c r="E182" s="131"/>
      <c r="F182" s="131"/>
    </row>
    <row r="183" spans="5:6" ht="15.75">
      <c r="E183" s="131"/>
      <c r="F183" s="131"/>
    </row>
    <row r="184" spans="5:6" ht="15.75">
      <c r="E184" s="131"/>
      <c r="F184" s="131"/>
    </row>
    <row r="185" spans="5:6" ht="15.75">
      <c r="E185" s="131"/>
      <c r="F185" s="131"/>
    </row>
    <row r="186" spans="5:6" ht="15.75">
      <c r="E186" s="131"/>
      <c r="F186" s="131"/>
    </row>
    <row r="187" spans="5:6" ht="15.75">
      <c r="E187" s="127"/>
      <c r="F187" s="127"/>
    </row>
    <row r="188" spans="5:6" ht="15.75">
      <c r="E188" s="127"/>
      <c r="F188" s="127"/>
    </row>
    <row r="189" spans="5:6" ht="15.75">
      <c r="E189" s="127"/>
      <c r="F189" s="127"/>
    </row>
    <row r="190" spans="5:6" ht="15.75">
      <c r="E190" s="127"/>
      <c r="F190" s="127"/>
    </row>
    <row r="191" spans="5:6" ht="15.75">
      <c r="E191" s="128"/>
      <c r="F191" s="128"/>
    </row>
    <row r="192" spans="5:6" ht="15.75">
      <c r="E192" s="127"/>
      <c r="F192" s="127"/>
    </row>
    <row r="193" spans="5:6" ht="15.75">
      <c r="E193" s="127"/>
      <c r="F193" s="127"/>
    </row>
    <row r="194" spans="5:6" ht="15.75">
      <c r="E194" s="127"/>
      <c r="F194" s="127"/>
    </row>
    <row r="195" spans="5:6" ht="15.75">
      <c r="E195" s="127"/>
      <c r="F195" s="127"/>
    </row>
    <row r="196" spans="5:6" ht="15.75">
      <c r="E196" s="127"/>
      <c r="F196" s="127"/>
    </row>
    <row r="197" spans="5:6" ht="15.75">
      <c r="E197" s="127"/>
      <c r="F197" s="127"/>
    </row>
    <row r="198" spans="5:6" ht="15.75">
      <c r="E198" s="127"/>
      <c r="F198" s="127"/>
    </row>
    <row r="199" spans="5:6" ht="15.75">
      <c r="E199" s="127"/>
      <c r="F199" s="127"/>
    </row>
    <row r="200" spans="5:6" ht="15.75">
      <c r="E200" s="134"/>
      <c r="F200" s="134"/>
    </row>
    <row r="201" spans="5:6" ht="15.75">
      <c r="E201" s="132"/>
      <c r="F201" s="132"/>
    </row>
    <row r="202" spans="5:6" ht="15.75">
      <c r="E202" s="128"/>
      <c r="F202" s="128"/>
    </row>
    <row r="203" spans="5:6" ht="15.75">
      <c r="E203" s="133"/>
      <c r="F203" s="133"/>
    </row>
    <row r="204" spans="5:6" ht="15.75">
      <c r="E204" s="127"/>
      <c r="F204" s="127"/>
    </row>
    <row r="205" spans="5:6" ht="15.75">
      <c r="E205" s="127"/>
      <c r="F205" s="127"/>
    </row>
    <row r="206" spans="5:6" ht="15.75">
      <c r="E206" s="127"/>
      <c r="F206" s="127"/>
    </row>
    <row r="207" spans="5:6" ht="15.75">
      <c r="E207" s="127"/>
      <c r="F207" s="127"/>
    </row>
    <row r="208" spans="5:6" ht="15.75">
      <c r="E208" s="127"/>
      <c r="F208" s="127"/>
    </row>
    <row r="209" spans="5:6" ht="15.75">
      <c r="E209" s="127"/>
      <c r="F209" s="127"/>
    </row>
    <row r="210" spans="5:6" ht="15.75">
      <c r="E210" s="127"/>
      <c r="F210" s="127"/>
    </row>
    <row r="211" spans="5:6" ht="15.75">
      <c r="E211" s="127"/>
      <c r="F211" s="127"/>
    </row>
    <row r="212" spans="5:6" ht="15.75">
      <c r="E212" s="127"/>
      <c r="F212" s="127"/>
    </row>
    <row r="213" spans="5:6" ht="15.75">
      <c r="E213" s="127"/>
      <c r="F213" s="127"/>
    </row>
    <row r="214" spans="5:6" ht="15.75">
      <c r="E214" s="127"/>
      <c r="F214" s="127"/>
    </row>
    <row r="215" spans="5:6" ht="15.75">
      <c r="E215" s="127"/>
      <c r="F215" s="127"/>
    </row>
    <row r="216" spans="5:6" ht="15.75">
      <c r="E216" s="127"/>
      <c r="F216" s="127"/>
    </row>
    <row r="217" spans="5:6" ht="15.75">
      <c r="E217" s="127"/>
      <c r="F217" s="127"/>
    </row>
    <row r="218" spans="5:6" ht="15.75">
      <c r="E218" s="127"/>
      <c r="F218" s="127"/>
    </row>
    <row r="219" spans="5:6" ht="15.75">
      <c r="E219" s="127"/>
      <c r="F219" s="127"/>
    </row>
    <row r="220" spans="5:6" ht="15.75">
      <c r="E220" s="127"/>
      <c r="F220" s="127"/>
    </row>
    <row r="221" spans="5:6" ht="15.75">
      <c r="E221" s="127"/>
      <c r="F221" s="127"/>
    </row>
    <row r="222" spans="5:6" ht="15.75">
      <c r="E222" s="127"/>
      <c r="F222" s="127"/>
    </row>
    <row r="223" spans="5:6" ht="15.75">
      <c r="E223" s="127"/>
      <c r="F223" s="127"/>
    </row>
    <row r="224" spans="5:6" ht="15.75">
      <c r="E224" s="127"/>
      <c r="F224" s="127"/>
    </row>
    <row r="225" spans="5:6" ht="15.75">
      <c r="E225" s="128"/>
      <c r="F225" s="128"/>
    </row>
    <row r="226" spans="5:6" ht="15.75">
      <c r="E226" s="127"/>
      <c r="F226" s="127"/>
    </row>
    <row r="227" spans="5:6" ht="15.75">
      <c r="E227" s="127"/>
      <c r="F227" s="127"/>
    </row>
    <row r="228" spans="5:6" ht="15.75">
      <c r="E228" s="127"/>
      <c r="F228" s="127"/>
    </row>
    <row r="229" spans="5:6" ht="15.75">
      <c r="E229" s="127"/>
      <c r="F229" s="127"/>
    </row>
    <row r="230" spans="5:6" ht="15.75">
      <c r="E230" s="127"/>
      <c r="F230" s="127"/>
    </row>
    <row r="231" spans="5:6" ht="15.75">
      <c r="E231" s="127"/>
      <c r="F231" s="127"/>
    </row>
    <row r="232" spans="5:6" ht="15.75">
      <c r="E232" s="127"/>
      <c r="F232" s="127"/>
    </row>
    <row r="233" spans="5:6" ht="15.75">
      <c r="E233" s="127"/>
      <c r="F233" s="127"/>
    </row>
    <row r="234" spans="5:6" ht="15.75">
      <c r="E234" s="127"/>
      <c r="F234" s="127"/>
    </row>
    <row r="235" spans="5:6" ht="15.75">
      <c r="E235" s="127"/>
      <c r="F235" s="127"/>
    </row>
    <row r="236" spans="5:6" ht="15.75">
      <c r="E236" s="127"/>
      <c r="F236" s="127"/>
    </row>
    <row r="237" spans="5:6" ht="15.75">
      <c r="E237" s="127"/>
      <c r="F237" s="127"/>
    </row>
    <row r="238" spans="5:6" ht="15.75">
      <c r="E238" s="127"/>
      <c r="F238" s="127"/>
    </row>
    <row r="239" spans="5:6" ht="15.75">
      <c r="E239" s="129"/>
      <c r="F239" s="129"/>
    </row>
    <row r="240" spans="5:6" ht="15.75">
      <c r="E240" s="127"/>
      <c r="F240" s="127"/>
    </row>
    <row r="241" spans="5:6" ht="15.75">
      <c r="E241" s="135"/>
      <c r="F241" s="135"/>
    </row>
    <row r="242" spans="5:6" ht="15.75">
      <c r="E242" s="127"/>
      <c r="F242" s="127"/>
    </row>
    <row r="243" spans="5:6" ht="15.75">
      <c r="E243" s="135"/>
      <c r="F243" s="135"/>
    </row>
    <row r="244" spans="5:6" ht="15.75">
      <c r="E244" s="127"/>
      <c r="F244" s="127"/>
    </row>
    <row r="245" spans="5:6" ht="15.75">
      <c r="E245" s="127"/>
      <c r="F245" s="127"/>
    </row>
    <row r="246" spans="5:6" ht="15.75">
      <c r="E246" s="135"/>
      <c r="F246" s="135"/>
    </row>
    <row r="247" spans="5:6" ht="15.75">
      <c r="E247" s="127"/>
      <c r="F247" s="127"/>
    </row>
    <row r="248" spans="5:6" ht="15.75">
      <c r="E248" s="127"/>
      <c r="F248" s="127"/>
    </row>
    <row r="249" spans="5:6" ht="15.75">
      <c r="E249" s="127"/>
      <c r="F249" s="127"/>
    </row>
    <row r="250" spans="5:6" ht="15.75">
      <c r="E250" s="127"/>
      <c r="F250" s="127"/>
    </row>
    <row r="251" spans="5:6" ht="15.75">
      <c r="E251" s="127"/>
      <c r="F251" s="127"/>
    </row>
    <row r="252" spans="5:6" ht="15.75">
      <c r="E252" s="135"/>
      <c r="F252" s="135"/>
    </row>
    <row r="253" spans="5:6" ht="15.75">
      <c r="E253" s="127"/>
      <c r="F253" s="127"/>
    </row>
    <row r="254" spans="5:6" ht="15.75">
      <c r="E254" s="136"/>
      <c r="F254" s="136"/>
    </row>
    <row r="255" spans="5:6" ht="15.75">
      <c r="E255" s="136"/>
      <c r="F255" s="136"/>
    </row>
    <row r="256" spans="5:6" ht="15.75">
      <c r="E256" s="127"/>
      <c r="F256" s="127"/>
    </row>
    <row r="257" spans="5:6" ht="15.75">
      <c r="E257" s="127"/>
      <c r="F257" s="127"/>
    </row>
    <row r="258" spans="5:6" ht="15.75">
      <c r="E258" s="61"/>
      <c r="F258" s="61"/>
    </row>
    <row r="259" spans="5:6" ht="15.75">
      <c r="E259" s="62"/>
      <c r="F259" s="62"/>
    </row>
    <row r="260" spans="5:6" ht="15.75">
      <c r="E260" s="62"/>
      <c r="F260" s="62"/>
    </row>
    <row r="261" spans="5:6" ht="15.75">
      <c r="E261" s="62"/>
      <c r="F261" s="62"/>
    </row>
    <row r="262" spans="5:6" ht="15.75">
      <c r="E262" s="62"/>
      <c r="F262" s="62"/>
    </row>
    <row r="263" spans="5:6" ht="15.75">
      <c r="E263" s="62"/>
      <c r="F263" s="62"/>
    </row>
    <row r="264" spans="5:6" ht="15.75">
      <c r="E264" s="62"/>
      <c r="F264" s="62"/>
    </row>
    <row r="265" spans="5:6" ht="15.75">
      <c r="E265" s="62"/>
      <c r="F265" s="62"/>
    </row>
    <row r="266" spans="5:6" ht="15.75">
      <c r="E266" s="19"/>
      <c r="F266" s="19"/>
    </row>
    <row r="267" spans="5:6" ht="15.75">
      <c r="E267" s="19"/>
      <c r="F267" s="19"/>
    </row>
    <row r="268" spans="5:6" ht="15.75">
      <c r="E268" s="19"/>
      <c r="F268" s="19"/>
    </row>
    <row r="269" spans="5:6" ht="15.75">
      <c r="E269" s="19"/>
      <c r="F269" s="19"/>
    </row>
    <row r="270" spans="5:6" ht="15.75">
      <c r="E270" s="19"/>
      <c r="F270" s="19"/>
    </row>
    <row r="271" spans="5:6" ht="15.75">
      <c r="E271" s="19"/>
      <c r="F271" s="19"/>
    </row>
    <row r="272" spans="5:6" ht="15.75">
      <c r="E272" s="19"/>
      <c r="F272" s="19"/>
    </row>
    <row r="273" spans="5:6" ht="15.75">
      <c r="E273" s="19"/>
      <c r="F273" s="19"/>
    </row>
    <row r="274" spans="5:6" ht="15.75">
      <c r="E274" s="19"/>
      <c r="F274" s="19"/>
    </row>
    <row r="275" spans="5:6" ht="15.75">
      <c r="E275" s="19"/>
      <c r="F275" s="19"/>
    </row>
    <row r="276" spans="5:6" ht="15.75">
      <c r="E276" s="19"/>
      <c r="F276" s="19"/>
    </row>
    <row r="277" spans="5:6" ht="15.75">
      <c r="E277" s="19"/>
      <c r="F277" s="19"/>
    </row>
    <row r="278" spans="5:6" ht="15.75">
      <c r="E278" s="19"/>
      <c r="F278" s="19"/>
    </row>
    <row r="279" spans="5:6" ht="15.75">
      <c r="E279" s="19"/>
      <c r="F279" s="19"/>
    </row>
    <row r="280" spans="5:6" ht="15.75">
      <c r="E280" s="8"/>
      <c r="F280" s="8"/>
    </row>
    <row r="281" spans="5:6" ht="15.75">
      <c r="E281" s="8"/>
      <c r="F281" s="8"/>
    </row>
    <row r="282" spans="5:6" ht="15.75">
      <c r="E282" s="8"/>
      <c r="F282" s="8"/>
    </row>
    <row r="283" spans="5:6" ht="15.75">
      <c r="E283" s="8"/>
      <c r="F283" s="8"/>
    </row>
    <row r="284" spans="5:6" ht="15.75">
      <c r="E284" s="8"/>
      <c r="F284" s="8"/>
    </row>
    <row r="285" spans="5:6" ht="15.75">
      <c r="E285" s="8"/>
      <c r="F285" s="8"/>
    </row>
    <row r="286" spans="5:6" ht="15.75">
      <c r="E286" s="8"/>
      <c r="F286" s="8"/>
    </row>
    <row r="287" spans="5:6" ht="15.75">
      <c r="E287" s="8"/>
      <c r="F287" s="8"/>
    </row>
    <row r="288" spans="5:6" ht="15.75">
      <c r="E288" s="8"/>
      <c r="F288" s="8"/>
    </row>
    <row r="289" spans="5:6" ht="15.75">
      <c r="E289" s="8"/>
      <c r="F289" s="8"/>
    </row>
    <row r="290" spans="5:6" ht="15.75">
      <c r="E290" s="8"/>
      <c r="F290" s="8"/>
    </row>
    <row r="291" spans="5:6" ht="15.75">
      <c r="E291" s="8"/>
      <c r="F291" s="8"/>
    </row>
    <row r="292" spans="5:6" ht="15.75">
      <c r="E292" s="8"/>
      <c r="F292" s="8"/>
    </row>
    <row r="293" spans="5:6" ht="15.75">
      <c r="E293" s="8"/>
      <c r="F293" s="8"/>
    </row>
    <row r="294" spans="5:6" ht="15.75">
      <c r="E294" s="8"/>
      <c r="F294" s="8"/>
    </row>
    <row r="295" spans="5:6" ht="15.75">
      <c r="E295" s="8"/>
      <c r="F295" s="8"/>
    </row>
    <row r="296" spans="5:6" ht="15.75">
      <c r="E296" s="8"/>
      <c r="F296" s="8"/>
    </row>
    <row r="297" spans="5:6" ht="15.75">
      <c r="E297" s="8"/>
      <c r="F297" s="8"/>
    </row>
    <row r="298" spans="5:6" ht="15.75">
      <c r="E298" s="8"/>
      <c r="F298" s="8"/>
    </row>
    <row r="299" spans="5:6" ht="15.75">
      <c r="E299" s="8"/>
      <c r="F299" s="8"/>
    </row>
    <row r="300" spans="5:6" ht="15.75">
      <c r="E300" s="8"/>
      <c r="F300" s="8"/>
    </row>
    <row r="301" spans="5:6" ht="15.75">
      <c r="E301" s="8"/>
      <c r="F301" s="8"/>
    </row>
    <row r="302" spans="5:6" ht="15.75">
      <c r="E302" s="8"/>
      <c r="F302" s="8"/>
    </row>
    <row r="303" spans="5:6" ht="15.75">
      <c r="E303" s="8"/>
      <c r="F303" s="8"/>
    </row>
    <row r="304" spans="5:6" ht="15.75">
      <c r="E304" s="8"/>
      <c r="F304" s="8"/>
    </row>
    <row r="305" spans="5:6" ht="15.75">
      <c r="E305" s="8"/>
      <c r="F305" s="8"/>
    </row>
    <row r="306" spans="5:6" ht="15.75">
      <c r="E306" s="8"/>
      <c r="F306" s="8"/>
    </row>
    <row r="307" spans="5:6" ht="15.75">
      <c r="E307" s="8"/>
      <c r="F307" s="8"/>
    </row>
    <row r="308" spans="5:6" ht="15.75">
      <c r="E308" s="8"/>
      <c r="F308" s="8"/>
    </row>
    <row r="309" spans="5:6" ht="15.75">
      <c r="E309" s="8"/>
      <c r="F309" s="8"/>
    </row>
    <row r="310" spans="5:6" ht="15.75">
      <c r="E310" s="8"/>
      <c r="F310" s="8"/>
    </row>
    <row r="311" spans="5:6" ht="15.75">
      <c r="E311" s="8"/>
      <c r="F311" s="8"/>
    </row>
    <row r="312" spans="5:6" ht="15.75">
      <c r="E312" s="8"/>
      <c r="F312" s="8"/>
    </row>
    <row r="313" spans="5:6" ht="15.75">
      <c r="E313" s="8"/>
      <c r="F313" s="8"/>
    </row>
    <row r="314" spans="5:6" ht="15.75">
      <c r="E314" s="8"/>
      <c r="F314" s="8"/>
    </row>
    <row r="315" spans="5:6" ht="15.75">
      <c r="E315" s="8"/>
      <c r="F315" s="8"/>
    </row>
    <row r="316" spans="5:6" ht="15.75">
      <c r="E316" s="8"/>
      <c r="F316" s="8"/>
    </row>
    <row r="317" spans="5:6" ht="15.75">
      <c r="E317" s="8"/>
      <c r="F317" s="8"/>
    </row>
    <row r="318" spans="5:6" ht="15.75">
      <c r="E318" s="8"/>
      <c r="F318" s="8"/>
    </row>
    <row r="319" spans="5:6" ht="15.75">
      <c r="E319" s="8"/>
      <c r="F319" s="8"/>
    </row>
    <row r="320" spans="5:6" ht="15.75">
      <c r="E320" s="8"/>
      <c r="F320" s="8"/>
    </row>
    <row r="321" spans="5:6" ht="15.75">
      <c r="E321" s="8"/>
      <c r="F321" s="8"/>
    </row>
    <row r="322" spans="5:6" ht="15.75">
      <c r="E322" s="8"/>
      <c r="F322" s="8"/>
    </row>
    <row r="323" spans="5:6" ht="15.75">
      <c r="E323" s="8"/>
      <c r="F323" s="8"/>
    </row>
    <row r="324" spans="5:6" ht="15.75">
      <c r="E324" s="8"/>
      <c r="F324" s="8"/>
    </row>
    <row r="325" spans="5:6" ht="15.75">
      <c r="E325" s="8"/>
      <c r="F325" s="8"/>
    </row>
    <row r="326" spans="5:6" ht="15.75">
      <c r="E326" s="8"/>
      <c r="F326" s="8"/>
    </row>
    <row r="327" spans="5:6" ht="15.75">
      <c r="E327" s="8"/>
      <c r="F327" s="8"/>
    </row>
    <row r="328" spans="5:6" ht="15.75">
      <c r="E328" s="8"/>
      <c r="F328" s="8"/>
    </row>
    <row r="329" spans="5:6" ht="15.75">
      <c r="E329" s="8"/>
      <c r="F329" s="8"/>
    </row>
    <row r="330" spans="5:6" ht="15.75">
      <c r="E330" s="8"/>
      <c r="F330" s="8"/>
    </row>
    <row r="331" spans="5:6" ht="15.75">
      <c r="E331" s="8"/>
      <c r="F331" s="8"/>
    </row>
    <row r="332" spans="5:6" ht="15.75">
      <c r="E332" s="8"/>
      <c r="F332" s="8"/>
    </row>
    <row r="333" spans="5:6" ht="15.75">
      <c r="E333" s="8"/>
      <c r="F333" s="8"/>
    </row>
    <row r="334" spans="5:6" ht="15.75">
      <c r="E334" s="8"/>
      <c r="F334" s="8"/>
    </row>
    <row r="335" spans="5:6" ht="15.75">
      <c r="E335" s="8"/>
      <c r="F335" s="8"/>
    </row>
    <row r="336" spans="5:6" ht="15.75">
      <c r="E336" s="8"/>
      <c r="F336" s="8"/>
    </row>
    <row r="337" spans="5:6" ht="15.75">
      <c r="E337" s="8"/>
      <c r="F337" s="8"/>
    </row>
    <row r="338" spans="5:6" ht="15.75">
      <c r="E338" s="8"/>
      <c r="F338" s="8"/>
    </row>
    <row r="339" spans="5:6" ht="15.75">
      <c r="E339" s="8"/>
      <c r="F339" s="8"/>
    </row>
    <row r="340" spans="5:6" ht="15.75">
      <c r="E340" s="8"/>
      <c r="F340" s="8"/>
    </row>
    <row r="341" spans="5:6" ht="15.75">
      <c r="E341" s="8"/>
      <c r="F341" s="8"/>
    </row>
    <row r="342" spans="5:6" ht="15.75">
      <c r="E342" s="8"/>
      <c r="F342" s="8"/>
    </row>
    <row r="343" spans="5:6" ht="15.75">
      <c r="E343" s="8"/>
      <c r="F343" s="8"/>
    </row>
    <row r="344" spans="5:6" ht="15.75">
      <c r="E344" s="8"/>
      <c r="F344" s="8"/>
    </row>
    <row r="345" spans="5:6" ht="15.75">
      <c r="E345" s="8"/>
      <c r="F345" s="8"/>
    </row>
    <row r="346" spans="5:6" ht="15.75">
      <c r="E346" s="8"/>
      <c r="F346" s="8"/>
    </row>
    <row r="347" spans="5:6" ht="15.75">
      <c r="E347" s="8"/>
      <c r="F347" s="8"/>
    </row>
    <row r="348" spans="5:6" ht="15.75">
      <c r="E348" s="8"/>
      <c r="F348" s="8"/>
    </row>
    <row r="349" spans="5:6" ht="15.75">
      <c r="E349" s="8"/>
      <c r="F349" s="8"/>
    </row>
    <row r="350" spans="5:6" ht="15.75">
      <c r="E350" s="8"/>
      <c r="F350" s="8"/>
    </row>
    <row r="351" spans="5:6" ht="15.75">
      <c r="E351" s="8"/>
      <c r="F351" s="8"/>
    </row>
    <row r="352" spans="5:6" ht="15.75">
      <c r="E352" s="8"/>
      <c r="F352" s="8"/>
    </row>
    <row r="353" spans="5:6" ht="15.75">
      <c r="E353" s="8"/>
      <c r="F353" s="8"/>
    </row>
    <row r="354" spans="5:6" ht="15.75">
      <c r="E354" s="8"/>
      <c r="F354" s="8"/>
    </row>
    <row r="355" spans="5:6" ht="15.75">
      <c r="E355" s="8"/>
      <c r="F355" s="8"/>
    </row>
    <row r="356" spans="5:6" ht="15.75">
      <c r="E356" s="8"/>
      <c r="F356" s="8"/>
    </row>
    <row r="357" spans="5:6" ht="15.75">
      <c r="E357" s="8"/>
      <c r="F357" s="8"/>
    </row>
    <row r="358" spans="5:6" ht="15.75">
      <c r="E358" s="8"/>
      <c r="F358" s="8"/>
    </row>
    <row r="359" spans="5:6" ht="15.75">
      <c r="E359" s="8"/>
      <c r="F359" s="8"/>
    </row>
    <row r="360" spans="5:6" ht="15.75">
      <c r="E360" s="8"/>
      <c r="F360" s="8"/>
    </row>
    <row r="361" spans="5:6" ht="15.75">
      <c r="E361" s="8"/>
      <c r="F361" s="8"/>
    </row>
    <row r="362" spans="5:6" ht="15.75">
      <c r="E362" s="8"/>
      <c r="F362" s="8"/>
    </row>
    <row r="363" spans="5:6" ht="15.75">
      <c r="E363" s="8"/>
      <c r="F363" s="8"/>
    </row>
    <row r="364" spans="5:6" ht="15.75">
      <c r="E364" s="8"/>
      <c r="F364" s="8"/>
    </row>
    <row r="365" spans="5:6" ht="15.75">
      <c r="E365" s="8"/>
      <c r="F365" s="8"/>
    </row>
    <row r="366" spans="5:6" ht="15.75">
      <c r="E366" s="8"/>
      <c r="F366" s="8"/>
    </row>
    <row r="367" spans="5:6" ht="15.75">
      <c r="E367" s="8"/>
      <c r="F367" s="8"/>
    </row>
    <row r="368" spans="5:6" ht="15.75">
      <c r="E368" s="8"/>
      <c r="F368" s="8"/>
    </row>
    <row r="369" spans="5:6" ht="15.75">
      <c r="E369" s="8"/>
      <c r="F369" s="8"/>
    </row>
    <row r="370" spans="5:6" ht="15.75">
      <c r="E370" s="8"/>
      <c r="F370" s="8"/>
    </row>
    <row r="371" spans="5:6" ht="15.75">
      <c r="E371" s="8"/>
      <c r="F371" s="8"/>
    </row>
    <row r="372" spans="5:6" ht="15.75">
      <c r="E372" s="8"/>
      <c r="F372" s="8"/>
    </row>
    <row r="373" spans="5:6" ht="15.75">
      <c r="E373" s="8"/>
      <c r="F373" s="8"/>
    </row>
    <row r="374" spans="5:6" ht="15.75">
      <c r="E374" s="8"/>
      <c r="F374" s="8"/>
    </row>
    <row r="375" spans="5:6" ht="15.75">
      <c r="E375" s="8"/>
      <c r="F375" s="8"/>
    </row>
    <row r="376" spans="5:6" ht="15.75">
      <c r="E376" s="8"/>
      <c r="F376" s="8"/>
    </row>
    <row r="377" spans="5:6" ht="15.75">
      <c r="E377" s="8"/>
      <c r="F377" s="8"/>
    </row>
    <row r="378" spans="5:6" ht="15.75">
      <c r="E378" s="8"/>
      <c r="F378" s="8"/>
    </row>
    <row r="379" spans="5:6" ht="15.75">
      <c r="E379" s="8"/>
      <c r="F379" s="8"/>
    </row>
    <row r="380" spans="5:6" ht="15.75">
      <c r="E380" s="8"/>
      <c r="F380" s="8"/>
    </row>
    <row r="381" spans="5:6" ht="15.75">
      <c r="E381" s="8"/>
      <c r="F381" s="8"/>
    </row>
    <row r="382" spans="5:6" ht="15.75">
      <c r="E382" s="8"/>
      <c r="F382" s="8"/>
    </row>
    <row r="383" spans="5:6" ht="15.75">
      <c r="E383" s="8"/>
      <c r="F383" s="8"/>
    </row>
    <row r="384" spans="5:6" ht="15.75">
      <c r="E384" s="8"/>
      <c r="F384" s="8"/>
    </row>
    <row r="385" spans="5:6" ht="15.75">
      <c r="E385" s="8"/>
      <c r="F385" s="8"/>
    </row>
    <row r="386" spans="5:6" ht="15.75">
      <c r="E386" s="8"/>
      <c r="F386" s="8"/>
    </row>
    <row r="387" spans="5:6" ht="15.75">
      <c r="E387" s="8"/>
      <c r="F387" s="8"/>
    </row>
    <row r="388" spans="5:6" ht="15.75">
      <c r="E388" s="8"/>
      <c r="F388" s="8"/>
    </row>
    <row r="389" spans="5:6" ht="15.75">
      <c r="E389" s="8"/>
      <c r="F389" s="8"/>
    </row>
    <row r="390" spans="5:6" ht="15.75">
      <c r="E390" s="8"/>
      <c r="F390" s="8"/>
    </row>
    <row r="391" spans="5:6" ht="15.75">
      <c r="E391" s="8"/>
      <c r="F391" s="8"/>
    </row>
    <row r="392" spans="5:6" ht="15.75">
      <c r="E392" s="8"/>
      <c r="F392" s="8"/>
    </row>
    <row r="393" spans="5:6" ht="15.75">
      <c r="E393" s="8"/>
      <c r="F393" s="8"/>
    </row>
    <row r="394" spans="5:6" ht="15.75">
      <c r="E394" s="8"/>
      <c r="F394" s="8"/>
    </row>
    <row r="395" spans="5:6" ht="15.75">
      <c r="E395" s="8"/>
      <c r="F395" s="8"/>
    </row>
    <row r="396" spans="5:6" ht="15.75">
      <c r="E396" s="8"/>
      <c r="F396" s="8"/>
    </row>
    <row r="397" spans="5:6" ht="15.75">
      <c r="E397" s="8"/>
      <c r="F397" s="8"/>
    </row>
    <row r="398" spans="5:6" ht="15.75">
      <c r="E398" s="8"/>
      <c r="F398" s="8"/>
    </row>
    <row r="399" spans="5:6" ht="15.75">
      <c r="E399" s="8"/>
      <c r="F399" s="8"/>
    </row>
    <row r="400" spans="5:6" ht="15.75">
      <c r="E400" s="8"/>
      <c r="F400" s="8"/>
    </row>
    <row r="401" spans="5:6" ht="15.75">
      <c r="E401" s="8"/>
      <c r="F401" s="8"/>
    </row>
    <row r="402" spans="5:6" ht="15.75">
      <c r="E402" s="8"/>
      <c r="F402" s="8"/>
    </row>
    <row r="403" spans="5:6" ht="15.75">
      <c r="E403" s="8"/>
      <c r="F403" s="8"/>
    </row>
    <row r="404" spans="5:6" ht="15.75">
      <c r="E404" s="8"/>
      <c r="F404" s="8"/>
    </row>
    <row r="405" spans="5:6" ht="15.75">
      <c r="E405" s="8"/>
      <c r="F405" s="8"/>
    </row>
    <row r="406" spans="5:6" ht="15.75">
      <c r="E406" s="8"/>
      <c r="F406" s="8"/>
    </row>
    <row r="407" spans="5:6" ht="15.75">
      <c r="E407" s="8"/>
      <c r="F407" s="8"/>
    </row>
    <row r="408" spans="5:6" ht="15.75">
      <c r="E408" s="8"/>
      <c r="F408" s="8"/>
    </row>
    <row r="409" spans="5:6" ht="15.75">
      <c r="E409" s="8"/>
      <c r="F409" s="8"/>
    </row>
    <row r="410" spans="5:6" ht="15.75">
      <c r="E410" s="8"/>
      <c r="F410" s="8"/>
    </row>
    <row r="411" spans="5:6" ht="15.75">
      <c r="E411" s="8"/>
      <c r="F411" s="8"/>
    </row>
    <row r="412" spans="5:6" ht="15.75">
      <c r="E412" s="8"/>
      <c r="F412" s="8"/>
    </row>
    <row r="413" spans="5:6" ht="15.75">
      <c r="E413" s="8"/>
      <c r="F413" s="8"/>
    </row>
    <row r="414" spans="5:6" ht="15.75">
      <c r="E414" s="8"/>
      <c r="F414" s="8"/>
    </row>
    <row r="415" spans="5:6" ht="15.75">
      <c r="E415" s="8"/>
      <c r="F415" s="8"/>
    </row>
    <row r="416" spans="5:6" ht="15.75">
      <c r="E416" s="8"/>
      <c r="F416" s="8"/>
    </row>
    <row r="417" spans="5:6" ht="15.75">
      <c r="E417" s="8"/>
      <c r="F417" s="8"/>
    </row>
    <row r="418" spans="5:6" ht="15.75">
      <c r="E418" s="8"/>
      <c r="F418" s="8"/>
    </row>
    <row r="419" spans="5:6" ht="15.75">
      <c r="E419" s="8"/>
      <c r="F419" s="8"/>
    </row>
    <row r="420" spans="5:6" ht="15.75">
      <c r="E420" s="8"/>
      <c r="F420" s="8"/>
    </row>
    <row r="421" spans="5:6" ht="15.75">
      <c r="E421" s="8"/>
      <c r="F421" s="8"/>
    </row>
    <row r="422" spans="5:6" ht="15.75">
      <c r="E422" s="8"/>
      <c r="F422" s="8"/>
    </row>
    <row r="423" spans="5:6" ht="15.75">
      <c r="E423" s="8"/>
      <c r="F423" s="8"/>
    </row>
  </sheetData>
  <sheetProtection/>
  <mergeCells count="16">
    <mergeCell ref="D45:D46"/>
    <mergeCell ref="D43:D44"/>
    <mergeCell ref="G43:G44"/>
    <mergeCell ref="G45:G46"/>
    <mergeCell ref="E43:E44"/>
    <mergeCell ref="E45:E46"/>
    <mergeCell ref="E32:E33"/>
    <mergeCell ref="D32:D33"/>
    <mergeCell ref="G29:G30"/>
    <mergeCell ref="B1:K1"/>
    <mergeCell ref="G2:G3"/>
    <mergeCell ref="D2:D3"/>
    <mergeCell ref="D29:D30"/>
    <mergeCell ref="E29:E30"/>
    <mergeCell ref="G32:G33"/>
    <mergeCell ref="J2:L2"/>
  </mergeCells>
  <printOptions/>
  <pageMargins left="0.15748031496062992" right="0.24" top="0.2755905511811024" bottom="0.1968503937007874" header="0.2755905511811024" footer="0.15748031496062992"/>
  <pageSetup horizontalDpi="600" verticalDpi="600" orientation="portrait" paperSize="9" scale="46" r:id="rId2"/>
  <rowBreaks count="1" manualBreakCount="1">
    <brk id="91" min="1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U94"/>
  <sheetViews>
    <sheetView zoomScale="62" zoomScaleNormal="62" zoomScalePageLayoutView="0" workbookViewId="0" topLeftCell="A1">
      <selection activeCell="I104" sqref="I104"/>
    </sheetView>
  </sheetViews>
  <sheetFormatPr defaultColWidth="9.140625" defaultRowHeight="12.75"/>
  <cols>
    <col min="1" max="1" width="1.28515625" style="0" customWidth="1"/>
    <col min="2" max="2" width="14.28125" style="0" customWidth="1"/>
    <col min="3" max="3" width="12.57421875" style="0" customWidth="1"/>
    <col min="4" max="4" width="49.8515625" style="0" customWidth="1"/>
    <col min="5" max="5" width="19.57421875" style="0" customWidth="1"/>
    <col min="6" max="6" width="16.421875" style="0" customWidth="1"/>
    <col min="7" max="7" width="14.00390625" style="0" customWidth="1"/>
    <col min="8" max="8" width="18.7109375" style="0" customWidth="1"/>
    <col min="9" max="9" width="20.7109375" style="0" customWidth="1"/>
    <col min="10" max="10" width="17.7109375" style="0" hidden="1" customWidth="1"/>
    <col min="11" max="11" width="19.57421875" style="0" hidden="1" customWidth="1"/>
    <col min="12" max="12" width="19.140625" style="0" customWidth="1"/>
    <col min="13" max="13" width="8.421875" style="0" customWidth="1"/>
  </cols>
  <sheetData>
    <row r="1" spans="2:21" ht="33.75" customHeight="1" thickBot="1">
      <c r="B1" s="586" t="s">
        <v>1462</v>
      </c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315"/>
      <c r="Q1" s="491"/>
      <c r="R1" s="491"/>
      <c r="S1" s="491"/>
      <c r="T1" s="491"/>
      <c r="U1" s="491"/>
    </row>
    <row r="2" spans="2:21" ht="35.25" thickBot="1">
      <c r="B2" s="307"/>
      <c r="C2" s="307"/>
      <c r="D2" s="582" t="s">
        <v>371</v>
      </c>
      <c r="E2" s="125" t="s">
        <v>370</v>
      </c>
      <c r="F2" s="519" t="s">
        <v>1353</v>
      </c>
      <c r="G2" s="90" t="s">
        <v>152</v>
      </c>
      <c r="H2" s="90"/>
      <c r="I2" s="90"/>
      <c r="J2" s="616" t="s">
        <v>120</v>
      </c>
      <c r="K2" s="617"/>
      <c r="L2" s="618"/>
      <c r="Q2" s="491"/>
      <c r="R2" s="491"/>
      <c r="S2" s="491"/>
      <c r="T2" s="491"/>
      <c r="U2" s="491"/>
    </row>
    <row r="3" spans="2:21" ht="48" thickBot="1">
      <c r="B3" s="307" t="s">
        <v>427</v>
      </c>
      <c r="C3" s="307" t="s">
        <v>103</v>
      </c>
      <c r="D3" s="583"/>
      <c r="E3" s="307" t="s">
        <v>107</v>
      </c>
      <c r="F3" s="307" t="s">
        <v>1352</v>
      </c>
      <c r="G3" s="89" t="s">
        <v>433</v>
      </c>
      <c r="H3" s="89" t="s">
        <v>978</v>
      </c>
      <c r="I3" s="89" t="s">
        <v>428</v>
      </c>
      <c r="J3" s="545" t="s">
        <v>749</v>
      </c>
      <c r="K3" s="388" t="s">
        <v>121</v>
      </c>
      <c r="L3" s="557" t="s">
        <v>1477</v>
      </c>
      <c r="Q3" s="491"/>
      <c r="R3" s="491"/>
      <c r="S3" s="491"/>
      <c r="T3" s="491"/>
      <c r="U3" s="491"/>
    </row>
    <row r="4" spans="2:12" ht="15.75">
      <c r="B4" s="165"/>
      <c r="C4" s="165"/>
      <c r="D4" s="349" t="s">
        <v>263</v>
      </c>
      <c r="E4" s="176"/>
      <c r="F4" s="176"/>
      <c r="G4" s="166"/>
      <c r="H4" s="169"/>
      <c r="I4" s="166"/>
      <c r="J4" s="532"/>
      <c r="K4" s="384"/>
      <c r="L4" s="385"/>
    </row>
    <row r="5" spans="2:18" ht="60">
      <c r="B5" s="307" t="s">
        <v>710</v>
      </c>
      <c r="C5" s="30" t="s">
        <v>106</v>
      </c>
      <c r="D5" s="350" t="s">
        <v>853</v>
      </c>
      <c r="E5" s="24" t="s">
        <v>711</v>
      </c>
      <c r="F5" s="520" t="str">
        <f>HYPERLINK("http://www.catalogue.bosal.com/pdf/pdf_mi/038041.pdf","@")</f>
        <v>@</v>
      </c>
      <c r="G5" s="151" t="s">
        <v>152</v>
      </c>
      <c r="H5" s="98" t="s">
        <v>712</v>
      </c>
      <c r="I5" s="98" t="s">
        <v>556</v>
      </c>
      <c r="J5" s="553">
        <v>9516</v>
      </c>
      <c r="K5" s="554">
        <v>11609.52</v>
      </c>
      <c r="L5" s="558">
        <v>9868.092</v>
      </c>
      <c r="R5" s="491"/>
    </row>
    <row r="6" spans="2:12" ht="60">
      <c r="B6" s="307" t="s">
        <v>734</v>
      </c>
      <c r="C6" s="30" t="s">
        <v>635</v>
      </c>
      <c r="D6" s="350" t="s">
        <v>853</v>
      </c>
      <c r="E6" s="24" t="s">
        <v>711</v>
      </c>
      <c r="F6" s="520" t="str">
        <f>HYPERLINK("http://www.catalogue.bosal.com/pdf/pdf_mi/050523.pdf","@")</f>
        <v>@</v>
      </c>
      <c r="G6" s="151"/>
      <c r="H6" s="109" t="s">
        <v>712</v>
      </c>
      <c r="I6" s="109" t="s">
        <v>556</v>
      </c>
      <c r="J6" s="553">
        <v>17459</v>
      </c>
      <c r="K6" s="554">
        <v>21299.98</v>
      </c>
      <c r="L6" s="558">
        <v>18104.983</v>
      </c>
    </row>
    <row r="7" spans="2:12" ht="30">
      <c r="B7" s="307" t="s">
        <v>705</v>
      </c>
      <c r="C7" s="30" t="s">
        <v>106</v>
      </c>
      <c r="D7" s="350" t="s">
        <v>852</v>
      </c>
      <c r="E7" s="24" t="s">
        <v>706</v>
      </c>
      <c r="F7" s="520" t="str">
        <f>HYPERLINK("http://www.catalogue.bosal.com/pdf/pdf_mi/037351.pdf","@")</f>
        <v>@</v>
      </c>
      <c r="G7" s="90" t="s">
        <v>152</v>
      </c>
      <c r="H7" s="109" t="s">
        <v>707</v>
      </c>
      <c r="I7" s="109" t="s">
        <v>556</v>
      </c>
      <c r="J7" s="553">
        <v>10127</v>
      </c>
      <c r="K7" s="554">
        <v>12354.94</v>
      </c>
      <c r="L7" s="558">
        <v>10501.699</v>
      </c>
    </row>
    <row r="8" spans="2:12" ht="30">
      <c r="B8" s="307" t="s">
        <v>738</v>
      </c>
      <c r="C8" s="30" t="s">
        <v>635</v>
      </c>
      <c r="D8" s="350" t="s">
        <v>852</v>
      </c>
      <c r="E8" s="24" t="s">
        <v>706</v>
      </c>
      <c r="F8" s="520" t="str">
        <f>HYPERLINK("http://www.catalogue.bosal.com/pdf/pdf_mi/050323.pdf","@")</f>
        <v>@</v>
      </c>
      <c r="G8" s="90" t="s">
        <v>152</v>
      </c>
      <c r="H8" s="109" t="s">
        <v>733</v>
      </c>
      <c r="I8" s="109" t="s">
        <v>556</v>
      </c>
      <c r="J8" s="553">
        <v>21827</v>
      </c>
      <c r="K8" s="554">
        <v>26628.94</v>
      </c>
      <c r="L8" s="558">
        <v>22634.599</v>
      </c>
    </row>
    <row r="9" spans="2:12" ht="30">
      <c r="B9" s="307" t="s">
        <v>688</v>
      </c>
      <c r="C9" s="30" t="s">
        <v>106</v>
      </c>
      <c r="D9" s="350" t="s">
        <v>851</v>
      </c>
      <c r="E9" s="24" t="s">
        <v>689</v>
      </c>
      <c r="F9" s="520" t="str">
        <f>HYPERLINK("http://www.catalogue.bosal.com/pdf/pdf_mi/029741.pdf","@")</f>
        <v>@</v>
      </c>
      <c r="G9" s="90" t="s">
        <v>152</v>
      </c>
      <c r="H9" s="109" t="s">
        <v>57</v>
      </c>
      <c r="I9" s="109" t="s">
        <v>556</v>
      </c>
      <c r="J9" s="553">
        <v>14352</v>
      </c>
      <c r="K9" s="554">
        <v>17509.44</v>
      </c>
      <c r="L9" s="558">
        <v>14883.023999999998</v>
      </c>
    </row>
    <row r="10" spans="2:12" ht="23.25">
      <c r="B10" s="165"/>
      <c r="C10" s="165"/>
      <c r="D10" s="349" t="s">
        <v>115</v>
      </c>
      <c r="E10" s="176"/>
      <c r="F10" s="176"/>
      <c r="G10" s="178"/>
      <c r="H10" s="179"/>
      <c r="I10" s="180"/>
      <c r="J10" s="534"/>
      <c r="K10" s="546"/>
      <c r="L10" s="387"/>
    </row>
    <row r="11" spans="2:12" ht="27">
      <c r="B11" s="307" t="s">
        <v>796</v>
      </c>
      <c r="C11" s="30" t="s">
        <v>788</v>
      </c>
      <c r="D11" s="350" t="s">
        <v>797</v>
      </c>
      <c r="E11" s="24" t="s">
        <v>388</v>
      </c>
      <c r="F11" s="520" t="str">
        <f>HYPERLINK("http://www.catalogue.bosal.com/pdf/pdf_mi/050513.pdf","@")</f>
        <v>@</v>
      </c>
      <c r="G11" s="90" t="s">
        <v>152</v>
      </c>
      <c r="H11" s="109" t="s">
        <v>798</v>
      </c>
      <c r="I11" s="109" t="s">
        <v>556</v>
      </c>
      <c r="J11" s="553">
        <v>18642</v>
      </c>
      <c r="K11" s="554">
        <v>22743.239999999998</v>
      </c>
      <c r="L11" s="558">
        <v>19331.753999999997</v>
      </c>
    </row>
    <row r="12" spans="2:12" ht="27">
      <c r="B12" s="307" t="s">
        <v>793</v>
      </c>
      <c r="C12" s="30" t="s">
        <v>106</v>
      </c>
      <c r="D12" s="369" t="s">
        <v>794</v>
      </c>
      <c r="E12" s="24" t="s">
        <v>855</v>
      </c>
      <c r="F12" s="520" t="str">
        <f>HYPERLINK("http://www.catalogue.bosal.com/pdf/pdf_mi/044191.pdf","@")</f>
        <v>@</v>
      </c>
      <c r="G12" s="90" t="s">
        <v>152</v>
      </c>
      <c r="H12" s="109" t="s">
        <v>693</v>
      </c>
      <c r="I12" s="109" t="s">
        <v>556</v>
      </c>
      <c r="J12" s="553">
        <v>13260</v>
      </c>
      <c r="K12" s="554">
        <v>16177.199999999999</v>
      </c>
      <c r="L12" s="558">
        <v>13750.619999999999</v>
      </c>
    </row>
    <row r="13" spans="2:12" ht="30">
      <c r="B13" s="307" t="s">
        <v>795</v>
      </c>
      <c r="C13" s="30" t="s">
        <v>788</v>
      </c>
      <c r="D13" s="369" t="s">
        <v>849</v>
      </c>
      <c r="E13" s="24" t="s">
        <v>850</v>
      </c>
      <c r="F13" s="520" t="str">
        <f>HYPERLINK("http://www.catalogue.bosal.com/pdf/pdf_mi/050473.pdf","@")</f>
        <v>@</v>
      </c>
      <c r="G13" s="151"/>
      <c r="H13" s="109" t="s">
        <v>693</v>
      </c>
      <c r="I13" s="109" t="s">
        <v>556</v>
      </c>
      <c r="J13" s="553">
        <v>29094</v>
      </c>
      <c r="K13" s="554">
        <v>35494.68</v>
      </c>
      <c r="L13" s="558">
        <v>30170.478</v>
      </c>
    </row>
    <row r="14" spans="2:12" ht="27">
      <c r="B14" s="307" t="s">
        <v>1408</v>
      </c>
      <c r="C14" s="30" t="s">
        <v>788</v>
      </c>
      <c r="D14" s="369" t="s">
        <v>1409</v>
      </c>
      <c r="E14" s="24" t="s">
        <v>147</v>
      </c>
      <c r="F14" s="563" t="str">
        <f>HYPERLINK("http://www.catalogue.bosal.com/pdf/pdf_mi/048043.pdf","@")</f>
        <v>@</v>
      </c>
      <c r="G14" s="151"/>
      <c r="H14" s="109" t="s">
        <v>1410</v>
      </c>
      <c r="I14" s="109" t="s">
        <v>556</v>
      </c>
      <c r="J14" s="553">
        <v>19740</v>
      </c>
      <c r="K14" s="554">
        <v>26650</v>
      </c>
      <c r="L14" s="558">
        <v>22652</v>
      </c>
    </row>
    <row r="15" spans="2:12" ht="23.25">
      <c r="B15" s="165"/>
      <c r="C15" s="166"/>
      <c r="D15" s="349" t="s">
        <v>264</v>
      </c>
      <c r="E15" s="176"/>
      <c r="F15" s="394"/>
      <c r="G15" s="183"/>
      <c r="H15" s="184"/>
      <c r="I15" s="185"/>
      <c r="J15" s="535"/>
      <c r="K15" s="546"/>
      <c r="L15" s="387"/>
    </row>
    <row r="16" spans="2:12" ht="39.75" customHeight="1">
      <c r="B16" s="331" t="s">
        <v>979</v>
      </c>
      <c r="C16" s="331" t="s">
        <v>635</v>
      </c>
      <c r="D16" s="356" t="s">
        <v>1387</v>
      </c>
      <c r="E16" s="332" t="s">
        <v>856</v>
      </c>
      <c r="F16" s="520" t="str">
        <f>HYPERLINK("http://www.catalogue.bosal.com/pdf/pdf_mi/050573.pdf","@")</f>
        <v>@</v>
      </c>
      <c r="G16" s="90" t="s">
        <v>152</v>
      </c>
      <c r="H16" s="332" t="s">
        <v>155</v>
      </c>
      <c r="I16" s="292" t="s">
        <v>556</v>
      </c>
      <c r="J16" s="553">
        <v>17797</v>
      </c>
      <c r="K16" s="554">
        <v>21712.34</v>
      </c>
      <c r="L16" s="558">
        <v>18455.489</v>
      </c>
    </row>
    <row r="17" spans="2:12" ht="27">
      <c r="B17" s="249"/>
      <c r="C17" s="250"/>
      <c r="D17" s="361" t="s">
        <v>124</v>
      </c>
      <c r="E17" s="251"/>
      <c r="F17" s="522"/>
      <c r="G17" s="254"/>
      <c r="H17" s="255"/>
      <c r="I17" s="179"/>
      <c r="J17" s="537"/>
      <c r="K17" s="546"/>
      <c r="L17" s="387"/>
    </row>
    <row r="18" spans="2:12" ht="45.75" customHeight="1">
      <c r="B18" s="307" t="s">
        <v>787</v>
      </c>
      <c r="C18" s="30" t="s">
        <v>788</v>
      </c>
      <c r="D18" s="44" t="s">
        <v>790</v>
      </c>
      <c r="E18" s="24">
        <v>2007</v>
      </c>
      <c r="F18" s="520" t="str">
        <f>HYPERLINK("http://www.catalogue.bosal.com/pdf/pdf_mi/048983.pdf","@")</f>
        <v>@</v>
      </c>
      <c r="G18" s="151" t="s">
        <v>152</v>
      </c>
      <c r="H18" s="109" t="s">
        <v>789</v>
      </c>
      <c r="I18" s="109" t="s">
        <v>556</v>
      </c>
      <c r="J18" s="553">
        <v>24843</v>
      </c>
      <c r="K18" s="554">
        <v>30308.46</v>
      </c>
      <c r="L18" s="558">
        <v>25762.191</v>
      </c>
    </row>
    <row r="19" spans="2:12" ht="48.75" customHeight="1">
      <c r="B19" s="77" t="s">
        <v>819</v>
      </c>
      <c r="C19" s="30" t="s">
        <v>104</v>
      </c>
      <c r="D19" s="363" t="s">
        <v>1374</v>
      </c>
      <c r="E19" s="74" t="s">
        <v>117</v>
      </c>
      <c r="F19" s="520" t="str">
        <f>HYPERLINK("http://www.catalogue.bosal.com/pdf/pdf_mi/043252.pdf","@")</f>
        <v>@</v>
      </c>
      <c r="G19" s="151" t="s">
        <v>152</v>
      </c>
      <c r="H19" s="289" t="s">
        <v>257</v>
      </c>
      <c r="I19" s="289" t="s">
        <v>556</v>
      </c>
      <c r="J19" s="553">
        <v>14040</v>
      </c>
      <c r="K19" s="554">
        <v>17128.8</v>
      </c>
      <c r="L19" s="558">
        <v>14559.48</v>
      </c>
    </row>
    <row r="20" spans="2:12" ht="48.75" customHeight="1">
      <c r="B20" s="77" t="s">
        <v>695</v>
      </c>
      <c r="C20" s="30" t="s">
        <v>104</v>
      </c>
      <c r="D20" s="363" t="s">
        <v>1436</v>
      </c>
      <c r="E20" s="74" t="s">
        <v>117</v>
      </c>
      <c r="F20" s="559" t="str">
        <f>HYPERLINK("http://www.catalogue.bosal.com/pdf/pdf_mi/034962.pdf","@")</f>
        <v>@</v>
      </c>
      <c r="G20" s="151"/>
      <c r="H20" s="289" t="s">
        <v>696</v>
      </c>
      <c r="I20" s="289" t="s">
        <v>556</v>
      </c>
      <c r="J20" s="553">
        <v>9900</v>
      </c>
      <c r="K20" s="554">
        <v>12900</v>
      </c>
      <c r="L20" s="558">
        <v>10965</v>
      </c>
    </row>
    <row r="21" spans="2:12" ht="27">
      <c r="B21" s="165"/>
      <c r="C21" s="166"/>
      <c r="D21" s="349" t="s">
        <v>281</v>
      </c>
      <c r="E21" s="176"/>
      <c r="F21" s="522"/>
      <c r="G21" s="178"/>
      <c r="H21" s="179"/>
      <c r="I21" s="180"/>
      <c r="J21" s="538"/>
      <c r="K21" s="546"/>
      <c r="L21" s="387"/>
    </row>
    <row r="22" spans="2:12" ht="54.75" customHeight="1">
      <c r="B22" s="77" t="s">
        <v>819</v>
      </c>
      <c r="C22" s="30" t="s">
        <v>104</v>
      </c>
      <c r="D22" s="363" t="s">
        <v>1375</v>
      </c>
      <c r="E22" s="74" t="s">
        <v>117</v>
      </c>
      <c r="F22" s="520" t="str">
        <f>HYPERLINK("http://www.catalogue.bosal.com/pdf/pdf_mi/043252.pdf","@")</f>
        <v>@</v>
      </c>
      <c r="G22" s="90" t="s">
        <v>152</v>
      </c>
      <c r="H22" s="115" t="s">
        <v>257</v>
      </c>
      <c r="I22" s="115" t="s">
        <v>556</v>
      </c>
      <c r="J22" s="553">
        <v>14040</v>
      </c>
      <c r="K22" s="554">
        <v>17128.8</v>
      </c>
      <c r="L22" s="558">
        <v>14559.48</v>
      </c>
    </row>
    <row r="23" spans="2:12" ht="54.75" customHeight="1">
      <c r="B23" s="77" t="s">
        <v>695</v>
      </c>
      <c r="C23" s="30" t="s">
        <v>104</v>
      </c>
      <c r="D23" s="363" t="s">
        <v>1437</v>
      </c>
      <c r="E23" s="74" t="s">
        <v>117</v>
      </c>
      <c r="F23" s="520" t="str">
        <f>HYPERLINK("http://www.catalogue.bosal.com/pdf/pdf_mi/034962.pdf","@")</f>
        <v>@</v>
      </c>
      <c r="G23" s="90"/>
      <c r="H23" s="115" t="s">
        <v>696</v>
      </c>
      <c r="I23" s="115" t="s">
        <v>556</v>
      </c>
      <c r="J23" s="553">
        <v>9900</v>
      </c>
      <c r="K23" s="554">
        <v>12900</v>
      </c>
      <c r="L23" s="558">
        <v>10965</v>
      </c>
    </row>
    <row r="24" spans="2:12" ht="27">
      <c r="B24" s="165"/>
      <c r="C24" s="166"/>
      <c r="D24" s="349" t="s">
        <v>283</v>
      </c>
      <c r="E24" s="176"/>
      <c r="F24" s="522"/>
      <c r="G24" s="178"/>
      <c r="H24" s="179"/>
      <c r="I24" s="180"/>
      <c r="J24" s="538"/>
      <c r="K24" s="546"/>
      <c r="L24" s="387"/>
    </row>
    <row r="25" spans="2:12" ht="27">
      <c r="B25" s="307" t="s">
        <v>716</v>
      </c>
      <c r="C25" s="30" t="s">
        <v>106</v>
      </c>
      <c r="D25" s="350" t="s">
        <v>717</v>
      </c>
      <c r="E25" s="24" t="s">
        <v>637</v>
      </c>
      <c r="F25" s="520" t="str">
        <f>HYPERLINK("http://www.catalogue.bosal.com/pdf/pdf_mi/038961.pdf","@")</f>
        <v>@</v>
      </c>
      <c r="G25" s="420"/>
      <c r="H25" s="109" t="s">
        <v>718</v>
      </c>
      <c r="I25" s="109" t="s">
        <v>556</v>
      </c>
      <c r="J25" s="553">
        <v>11856</v>
      </c>
      <c r="K25" s="554">
        <v>14464.32</v>
      </c>
      <c r="L25" s="558">
        <v>12294.671999999999</v>
      </c>
    </row>
    <row r="26" spans="2:12" ht="27">
      <c r="B26" s="307" t="s">
        <v>802</v>
      </c>
      <c r="C26" s="30" t="s">
        <v>635</v>
      </c>
      <c r="D26" s="350" t="s">
        <v>717</v>
      </c>
      <c r="E26" s="24" t="s">
        <v>637</v>
      </c>
      <c r="F26" s="520" t="str">
        <f>HYPERLINK("http://www.catalogue.bosal.com/pdf/pdf_mi/050583.pdf","@")</f>
        <v>@</v>
      </c>
      <c r="G26" s="94"/>
      <c r="H26" s="109" t="s">
        <v>718</v>
      </c>
      <c r="I26" s="109" t="s">
        <v>556</v>
      </c>
      <c r="J26" s="553">
        <v>19331</v>
      </c>
      <c r="K26" s="554">
        <v>23583.82</v>
      </c>
      <c r="L26" s="558">
        <v>20046.247</v>
      </c>
    </row>
    <row r="27" spans="2:12" ht="27">
      <c r="B27" s="165"/>
      <c r="C27" s="166"/>
      <c r="D27" s="349" t="s">
        <v>290</v>
      </c>
      <c r="E27" s="176"/>
      <c r="F27" s="522"/>
      <c r="G27" s="178"/>
      <c r="H27" s="179"/>
      <c r="I27" s="180"/>
      <c r="J27" s="538"/>
      <c r="K27" s="546"/>
      <c r="L27" s="387"/>
    </row>
    <row r="28" spans="2:12" ht="27">
      <c r="B28" s="307" t="s">
        <v>1401</v>
      </c>
      <c r="C28" s="30" t="s">
        <v>635</v>
      </c>
      <c r="D28" s="350" t="s">
        <v>1400</v>
      </c>
      <c r="E28" s="24" t="s">
        <v>637</v>
      </c>
      <c r="F28" s="559" t="str">
        <f>HYPERLINK("http://www.catalogue.bosal.com/pdf/pdf_mi/049483.pdf","@")</f>
        <v>@</v>
      </c>
      <c r="G28" s="457" t="s">
        <v>152</v>
      </c>
      <c r="H28" s="106" t="s">
        <v>169</v>
      </c>
      <c r="I28" s="118" t="s">
        <v>556</v>
      </c>
      <c r="J28" s="533">
        <v>16870</v>
      </c>
      <c r="K28" s="383">
        <v>22770</v>
      </c>
      <c r="L28" s="386">
        <v>19354</v>
      </c>
    </row>
    <row r="29" spans="2:12" ht="27">
      <c r="B29" s="165"/>
      <c r="C29" s="166"/>
      <c r="D29" s="349" t="s">
        <v>293</v>
      </c>
      <c r="E29" s="176"/>
      <c r="F29" s="522"/>
      <c r="G29" s="178"/>
      <c r="H29" s="179"/>
      <c r="I29" s="180"/>
      <c r="J29" s="538"/>
      <c r="K29" s="546"/>
      <c r="L29" s="387"/>
    </row>
    <row r="30" spans="2:12" ht="30">
      <c r="B30" s="307" t="s">
        <v>709</v>
      </c>
      <c r="C30" s="30" t="s">
        <v>106</v>
      </c>
      <c r="D30" s="350" t="s">
        <v>1386</v>
      </c>
      <c r="E30" s="24" t="s">
        <v>477</v>
      </c>
      <c r="F30" s="520" t="str">
        <f>HYPERLINK("http://www.catalogue.bosal.com/pdf/pdf_mi/037981.pdf","@")</f>
        <v>@</v>
      </c>
      <c r="G30" s="457" t="s">
        <v>152</v>
      </c>
      <c r="H30" s="106" t="s">
        <v>158</v>
      </c>
      <c r="I30" s="118"/>
      <c r="J30" s="533">
        <v>8730</v>
      </c>
      <c r="K30" s="383">
        <v>10910</v>
      </c>
      <c r="L30" s="386">
        <v>9276</v>
      </c>
    </row>
    <row r="31" spans="2:12" ht="22.5">
      <c r="B31" s="307" t="s">
        <v>1453</v>
      </c>
      <c r="C31" s="30" t="s">
        <v>106</v>
      </c>
      <c r="D31" s="350" t="s">
        <v>1454</v>
      </c>
      <c r="E31" s="24" t="s">
        <v>475</v>
      </c>
      <c r="F31" s="571" t="str">
        <f>HYPERLINK("http://www.catalogue.bosal.com/pdf/pdf_mi/037881.pdf","@")</f>
        <v>@</v>
      </c>
      <c r="G31" s="457" t="s">
        <v>152</v>
      </c>
      <c r="H31" s="106" t="s">
        <v>1455</v>
      </c>
      <c r="I31" s="118"/>
      <c r="J31" s="533">
        <v>8660</v>
      </c>
      <c r="K31" s="383">
        <v>10830</v>
      </c>
      <c r="L31" s="386">
        <v>9205</v>
      </c>
    </row>
    <row r="32" spans="2:12" ht="27">
      <c r="B32" s="307" t="s">
        <v>805</v>
      </c>
      <c r="C32" s="30" t="s">
        <v>106</v>
      </c>
      <c r="D32" s="350" t="s">
        <v>806</v>
      </c>
      <c r="E32" s="24" t="s">
        <v>388</v>
      </c>
      <c r="F32" s="520" t="str">
        <f>HYPERLINK("http://www.catalogue.bosal.com/pdf/pdf_mi/029441.pdf","@")</f>
        <v>@</v>
      </c>
      <c r="G32" s="295" t="s">
        <v>152</v>
      </c>
      <c r="H32" s="109" t="s">
        <v>785</v>
      </c>
      <c r="I32" s="109"/>
      <c r="J32" s="553">
        <v>11180</v>
      </c>
      <c r="K32" s="554">
        <v>13639.6</v>
      </c>
      <c r="L32" s="558">
        <v>11593.66</v>
      </c>
    </row>
    <row r="33" spans="2:12" ht="27">
      <c r="B33" s="307" t="s">
        <v>783</v>
      </c>
      <c r="C33" s="30" t="s">
        <v>784</v>
      </c>
      <c r="D33" s="350" t="s">
        <v>806</v>
      </c>
      <c r="E33" s="24" t="s">
        <v>388</v>
      </c>
      <c r="F33" s="520" t="str">
        <f>HYPERLINK("http://www.catalogue.bosal.com/pdf/pdf_mi/048343.pdf","@")</f>
        <v>@</v>
      </c>
      <c r="G33" s="459" t="s">
        <v>152</v>
      </c>
      <c r="H33" s="109" t="s">
        <v>785</v>
      </c>
      <c r="I33" s="109"/>
      <c r="J33" s="553">
        <v>19513</v>
      </c>
      <c r="K33" s="554">
        <v>23805.86</v>
      </c>
      <c r="L33" s="558">
        <v>20234.981</v>
      </c>
    </row>
    <row r="34" spans="2:12" ht="27">
      <c r="B34" s="307" t="s">
        <v>780</v>
      </c>
      <c r="C34" s="30" t="s">
        <v>106</v>
      </c>
      <c r="D34" s="350" t="s">
        <v>781</v>
      </c>
      <c r="E34" s="24" t="s">
        <v>563</v>
      </c>
      <c r="F34" s="520" t="str">
        <f>HYPERLINK("http://www.catalogue.bosal.com/pdf/pdf_mi/044821.pdf","@")</f>
        <v>@</v>
      </c>
      <c r="G34" s="117" t="s">
        <v>152</v>
      </c>
      <c r="H34" s="230" t="s">
        <v>782</v>
      </c>
      <c r="I34" s="289"/>
      <c r="J34" s="553">
        <v>12623</v>
      </c>
      <c r="K34" s="554">
        <v>15400.06</v>
      </c>
      <c r="L34" s="558">
        <v>13090.051</v>
      </c>
    </row>
    <row r="35" spans="2:12" ht="27">
      <c r="B35" s="307" t="s">
        <v>792</v>
      </c>
      <c r="C35" s="30" t="s">
        <v>788</v>
      </c>
      <c r="D35" s="350" t="s">
        <v>781</v>
      </c>
      <c r="E35" s="24" t="s">
        <v>563</v>
      </c>
      <c r="F35" s="520" t="str">
        <f>HYPERLINK("http://www.catalogue.bosal.com/pdf/pdf_mi/049713.pdf","@")</f>
        <v>@</v>
      </c>
      <c r="G35" s="456" t="s">
        <v>152</v>
      </c>
      <c r="H35" s="230" t="s">
        <v>782</v>
      </c>
      <c r="I35" s="289"/>
      <c r="J35" s="553">
        <v>22984</v>
      </c>
      <c r="K35" s="554">
        <v>28040.48</v>
      </c>
      <c r="L35" s="558">
        <v>23834.408</v>
      </c>
    </row>
    <row r="36" spans="2:12" ht="27">
      <c r="B36" s="307" t="s">
        <v>813</v>
      </c>
      <c r="C36" s="30" t="s">
        <v>106</v>
      </c>
      <c r="D36" s="350" t="s">
        <v>812</v>
      </c>
      <c r="E36" s="24" t="s">
        <v>477</v>
      </c>
      <c r="F36" s="520" t="str">
        <f>HYPERLINK("http://www.catalogue.bosal.com/pdf/pdf_mi/040221.pdf","@")</f>
        <v>@</v>
      </c>
      <c r="G36" s="117" t="s">
        <v>152</v>
      </c>
      <c r="H36" s="98" t="s">
        <v>257</v>
      </c>
      <c r="I36" s="291" t="s">
        <v>556</v>
      </c>
      <c r="J36" s="553">
        <v>11128</v>
      </c>
      <c r="K36" s="554">
        <v>13576.16</v>
      </c>
      <c r="L36" s="558">
        <v>11539.735999999999</v>
      </c>
    </row>
    <row r="37" spans="2:12" ht="27">
      <c r="B37" s="186"/>
      <c r="C37" s="186"/>
      <c r="D37" s="357" t="s">
        <v>137</v>
      </c>
      <c r="E37" s="198"/>
      <c r="F37" s="522"/>
      <c r="G37" s="191"/>
      <c r="H37" s="184"/>
      <c r="I37" s="184"/>
      <c r="J37" s="538"/>
      <c r="K37" s="546"/>
      <c r="L37" s="387"/>
    </row>
    <row r="38" spans="2:12" ht="30">
      <c r="B38" s="307" t="s">
        <v>692</v>
      </c>
      <c r="C38" s="30" t="s">
        <v>106</v>
      </c>
      <c r="D38" s="350" t="s">
        <v>1384</v>
      </c>
      <c r="E38" s="24" t="s">
        <v>890</v>
      </c>
      <c r="F38" s="520" t="str">
        <f>HYPERLINK("http://www.catalogue.bosal.com/pdf/pdf_mi/034141.pdf","@")</f>
        <v>@</v>
      </c>
      <c r="G38" s="117" t="s">
        <v>152</v>
      </c>
      <c r="H38" s="100" t="s">
        <v>693</v>
      </c>
      <c r="I38" s="118"/>
      <c r="J38" s="553">
        <v>9334</v>
      </c>
      <c r="K38" s="554">
        <v>11387.48</v>
      </c>
      <c r="L38" s="558">
        <v>9679.358</v>
      </c>
    </row>
    <row r="39" spans="2:12" ht="30">
      <c r="B39" s="307" t="s">
        <v>694</v>
      </c>
      <c r="C39" s="30" t="s">
        <v>546</v>
      </c>
      <c r="D39" s="350" t="s">
        <v>1385</v>
      </c>
      <c r="E39" s="24" t="s">
        <v>890</v>
      </c>
      <c r="F39" s="520" t="str">
        <f>HYPERLINK("http://www.catalogue.bosal.com/pdf/pdf_mi/034143.pdf","@")</f>
        <v>@</v>
      </c>
      <c r="G39" s="117" t="s">
        <v>152</v>
      </c>
      <c r="H39" s="100" t="s">
        <v>693</v>
      </c>
      <c r="I39" s="118"/>
      <c r="J39" s="553">
        <v>15587</v>
      </c>
      <c r="K39" s="554">
        <v>19016.14</v>
      </c>
      <c r="L39" s="558">
        <v>16163.719</v>
      </c>
    </row>
    <row r="40" spans="2:12" ht="23.25">
      <c r="B40" s="165"/>
      <c r="C40" s="166"/>
      <c r="D40" s="349" t="s">
        <v>105</v>
      </c>
      <c r="E40" s="176"/>
      <c r="F40" s="523"/>
      <c r="G40" s="178"/>
      <c r="H40" s="179"/>
      <c r="I40" s="180"/>
      <c r="J40" s="538"/>
      <c r="K40" s="546"/>
      <c r="L40" s="387"/>
    </row>
    <row r="41" spans="2:12" ht="30">
      <c r="B41" s="307" t="s">
        <v>709</v>
      </c>
      <c r="C41" s="30" t="s">
        <v>106</v>
      </c>
      <c r="D41" s="350" t="s">
        <v>892</v>
      </c>
      <c r="E41" s="24" t="s">
        <v>477</v>
      </c>
      <c r="F41" s="520" t="str">
        <f>HYPERLINK("http://www.catalogue.bosal.com/pdf/pdf_mi/037981.pdf","@")</f>
        <v>@</v>
      </c>
      <c r="G41" s="117" t="s">
        <v>152</v>
      </c>
      <c r="H41" s="272" t="s">
        <v>158</v>
      </c>
      <c r="I41" s="289"/>
      <c r="J41" s="533">
        <v>8730</v>
      </c>
      <c r="K41" s="383">
        <v>10910</v>
      </c>
      <c r="L41" s="386">
        <v>9276</v>
      </c>
    </row>
    <row r="42" spans="2:12" ht="27">
      <c r="B42" s="307" t="s">
        <v>814</v>
      </c>
      <c r="C42" s="30" t="s">
        <v>106</v>
      </c>
      <c r="D42" s="369" t="s">
        <v>804</v>
      </c>
      <c r="E42" s="24" t="s">
        <v>477</v>
      </c>
      <c r="F42" s="520" t="str">
        <f>HYPERLINK("http://www.catalogue.bosal.com/pdf/pdf_mi/040231.pdf","@")</f>
        <v>@</v>
      </c>
      <c r="G42" s="117" t="s">
        <v>152</v>
      </c>
      <c r="H42" s="98" t="s">
        <v>257</v>
      </c>
      <c r="I42" s="115" t="s">
        <v>556</v>
      </c>
      <c r="J42" s="553">
        <v>11115</v>
      </c>
      <c r="K42" s="554">
        <v>13560.3</v>
      </c>
      <c r="L42" s="558">
        <v>11526.255</v>
      </c>
    </row>
    <row r="43" spans="2:12" ht="27">
      <c r="B43" s="307" t="s">
        <v>803</v>
      </c>
      <c r="C43" s="30" t="s">
        <v>788</v>
      </c>
      <c r="D43" s="369" t="s">
        <v>804</v>
      </c>
      <c r="E43" s="24" t="s">
        <v>477</v>
      </c>
      <c r="F43" s="520" t="str">
        <f>HYPERLINK("http://www.catalogue.bosal.com/pdf/pdf_mi/051273.pdf","@")</f>
        <v>@</v>
      </c>
      <c r="G43" s="117" t="s">
        <v>152</v>
      </c>
      <c r="H43" s="98" t="s">
        <v>257</v>
      </c>
      <c r="I43" s="291" t="s">
        <v>556</v>
      </c>
      <c r="J43" s="553">
        <v>18902</v>
      </c>
      <c r="K43" s="554">
        <v>23060.44</v>
      </c>
      <c r="L43" s="558">
        <v>19601.374</v>
      </c>
    </row>
    <row r="44" spans="2:12" ht="27">
      <c r="B44" s="307" t="s">
        <v>805</v>
      </c>
      <c r="C44" s="30" t="s">
        <v>106</v>
      </c>
      <c r="D44" s="350" t="s">
        <v>786</v>
      </c>
      <c r="E44" s="24" t="s">
        <v>388</v>
      </c>
      <c r="F44" s="520" t="str">
        <f>HYPERLINK("http://www.catalogue.bosal.com/pdf/pdf_mi/029441.pdf","@")</f>
        <v>@</v>
      </c>
      <c r="G44" s="295" t="s">
        <v>152</v>
      </c>
      <c r="H44" s="109" t="s">
        <v>785</v>
      </c>
      <c r="I44" s="109" t="s">
        <v>556</v>
      </c>
      <c r="J44" s="553">
        <v>11180</v>
      </c>
      <c r="K44" s="554">
        <v>13639.6</v>
      </c>
      <c r="L44" s="558">
        <v>11593.66</v>
      </c>
    </row>
    <row r="45" spans="2:12" ht="27">
      <c r="B45" s="307" t="s">
        <v>783</v>
      </c>
      <c r="C45" s="30" t="s">
        <v>784</v>
      </c>
      <c r="D45" s="350" t="s">
        <v>786</v>
      </c>
      <c r="E45" s="24" t="s">
        <v>388</v>
      </c>
      <c r="F45" s="520" t="str">
        <f>HYPERLINK("http://www.catalogue.bosal.com/pdf/pdf_mi/048343.pdf","@")</f>
        <v>@</v>
      </c>
      <c r="G45" s="295" t="s">
        <v>152</v>
      </c>
      <c r="H45" s="109" t="s">
        <v>785</v>
      </c>
      <c r="I45" s="109" t="s">
        <v>556</v>
      </c>
      <c r="J45" s="553">
        <v>19513</v>
      </c>
      <c r="K45" s="554">
        <v>23805.86</v>
      </c>
      <c r="L45" s="558">
        <v>20234.981</v>
      </c>
    </row>
    <row r="46" spans="2:12" ht="27">
      <c r="B46" s="165"/>
      <c r="C46" s="166"/>
      <c r="D46" s="349" t="s">
        <v>300</v>
      </c>
      <c r="E46" s="176"/>
      <c r="F46" s="522"/>
      <c r="G46" s="178"/>
      <c r="H46" s="179"/>
      <c r="I46" s="180"/>
      <c r="J46" s="538"/>
      <c r="K46" s="546"/>
      <c r="L46" s="387"/>
    </row>
    <row r="47" spans="2:12" ht="27">
      <c r="B47" s="307" t="s">
        <v>779</v>
      </c>
      <c r="C47" s="30" t="s">
        <v>106</v>
      </c>
      <c r="D47" s="370" t="s">
        <v>520</v>
      </c>
      <c r="E47" s="24" t="s">
        <v>125</v>
      </c>
      <c r="F47" s="520" t="str">
        <f>HYPERLINK("http://www.catalogue.bosal.com/pdf/pdf_mi/044321.pdf","@")</f>
        <v>@</v>
      </c>
      <c r="G47" s="457" t="s">
        <v>152</v>
      </c>
      <c r="H47" s="109" t="s">
        <v>720</v>
      </c>
      <c r="I47" s="289" t="s">
        <v>556</v>
      </c>
      <c r="J47" s="553">
        <v>12025</v>
      </c>
      <c r="K47" s="554">
        <v>14670.5</v>
      </c>
      <c r="L47" s="558">
        <v>12469.925</v>
      </c>
    </row>
    <row r="48" spans="2:12" ht="27">
      <c r="B48" s="307" t="s">
        <v>719</v>
      </c>
      <c r="C48" s="30" t="s">
        <v>546</v>
      </c>
      <c r="D48" s="370" t="s">
        <v>899</v>
      </c>
      <c r="E48" s="24" t="s">
        <v>125</v>
      </c>
      <c r="F48" s="520" t="str">
        <f>HYPERLINK("http://www.catalogue.bosal.com/pdf/pdf_mi/044323.pdf","@")</f>
        <v>@</v>
      </c>
      <c r="G48" s="117" t="s">
        <v>152</v>
      </c>
      <c r="H48" s="109" t="s">
        <v>720</v>
      </c>
      <c r="I48" s="289" t="s">
        <v>556</v>
      </c>
      <c r="J48" s="553">
        <v>18707</v>
      </c>
      <c r="K48" s="554">
        <v>22822.54</v>
      </c>
      <c r="L48" s="558">
        <v>19399.159</v>
      </c>
    </row>
    <row r="49" spans="2:12" ht="27">
      <c r="B49" s="165"/>
      <c r="C49" s="166"/>
      <c r="D49" s="349" t="s">
        <v>303</v>
      </c>
      <c r="E49" s="176"/>
      <c r="F49" s="522"/>
      <c r="G49" s="178"/>
      <c r="H49" s="179"/>
      <c r="I49" s="180"/>
      <c r="J49" s="538"/>
      <c r="K49" s="546"/>
      <c r="L49" s="387"/>
    </row>
    <row r="50" spans="2:12" ht="27">
      <c r="B50" s="307" t="s">
        <v>966</v>
      </c>
      <c r="C50" s="30" t="s">
        <v>106</v>
      </c>
      <c r="D50" s="369" t="s">
        <v>967</v>
      </c>
      <c r="E50" s="24" t="s">
        <v>968</v>
      </c>
      <c r="F50" s="520" t="str">
        <f>HYPERLINK("http://www.catalogue.bosal.com/pdf/pdf_mi/040211.pdf","@")</f>
        <v>@</v>
      </c>
      <c r="G50" s="90" t="s">
        <v>152</v>
      </c>
      <c r="H50" s="98" t="s">
        <v>969</v>
      </c>
      <c r="I50" s="98" t="s">
        <v>556</v>
      </c>
      <c r="J50" s="533">
        <v>10621</v>
      </c>
      <c r="K50" s="383">
        <v>12957.619999999999</v>
      </c>
      <c r="L50" s="386">
        <v>11013.976999999999</v>
      </c>
    </row>
    <row r="51" spans="2:12" ht="27">
      <c r="B51" s="307" t="s">
        <v>971</v>
      </c>
      <c r="C51" s="30" t="s">
        <v>106</v>
      </c>
      <c r="D51" s="369" t="s">
        <v>912</v>
      </c>
      <c r="E51" s="24" t="s">
        <v>970</v>
      </c>
      <c r="F51" s="520" t="str">
        <f>HYPERLINK("http://www.catalogue.bosal.com/pdf/pdf_mi/042621.pdf","@")</f>
        <v>@</v>
      </c>
      <c r="G51" s="90" t="s">
        <v>152</v>
      </c>
      <c r="H51" s="98" t="s">
        <v>972</v>
      </c>
      <c r="I51" s="98" t="s">
        <v>556</v>
      </c>
      <c r="J51" s="533">
        <v>10244</v>
      </c>
      <c r="K51" s="383">
        <v>12497.68</v>
      </c>
      <c r="L51" s="386">
        <v>10623.028</v>
      </c>
    </row>
    <row r="52" spans="2:12" ht="27">
      <c r="B52" s="307" t="s">
        <v>713</v>
      </c>
      <c r="C52" s="30" t="s">
        <v>106</v>
      </c>
      <c r="D52" s="350" t="s">
        <v>915</v>
      </c>
      <c r="E52" s="24" t="s">
        <v>637</v>
      </c>
      <c r="F52" s="520" t="str">
        <f>HYPERLINK("http://www.catalogue.bosal.com/pdf/pdf_mi/038761.pdf","@")</f>
        <v>@</v>
      </c>
      <c r="G52" s="90" t="s">
        <v>152</v>
      </c>
      <c r="H52" s="107" t="s">
        <v>714</v>
      </c>
      <c r="I52" s="115" t="s">
        <v>556</v>
      </c>
      <c r="J52" s="533">
        <v>10660</v>
      </c>
      <c r="K52" s="383">
        <v>13005.199999999999</v>
      </c>
      <c r="L52" s="386">
        <v>11054.419999999998</v>
      </c>
    </row>
    <row r="53" spans="2:12" ht="27">
      <c r="B53" s="307" t="s">
        <v>735</v>
      </c>
      <c r="C53" s="30" t="s">
        <v>635</v>
      </c>
      <c r="D53" s="350" t="s">
        <v>915</v>
      </c>
      <c r="E53" s="24" t="s">
        <v>637</v>
      </c>
      <c r="F53" s="520" t="str">
        <f>HYPERLINK("http://www.catalogue.bosal.com/pdf/pdf_mi/051053.pdf","@")</f>
        <v>@</v>
      </c>
      <c r="G53" s="90" t="s">
        <v>152</v>
      </c>
      <c r="H53" s="107" t="s">
        <v>714</v>
      </c>
      <c r="I53" s="115" t="s">
        <v>556</v>
      </c>
      <c r="J53" s="533">
        <v>18187</v>
      </c>
      <c r="K53" s="383">
        <v>22188.14</v>
      </c>
      <c r="L53" s="386">
        <v>18859.918999999998</v>
      </c>
    </row>
    <row r="54" spans="2:12" ht="27">
      <c r="B54" s="186"/>
      <c r="C54" s="187"/>
      <c r="D54" s="365" t="s">
        <v>306</v>
      </c>
      <c r="E54" s="186"/>
      <c r="F54" s="522"/>
      <c r="G54" s="194"/>
      <c r="H54" s="179"/>
      <c r="I54" s="179"/>
      <c r="J54" s="538"/>
      <c r="K54" s="546"/>
      <c r="L54" s="387"/>
    </row>
    <row r="55" spans="2:12" ht="27">
      <c r="B55" s="72" t="s">
        <v>801</v>
      </c>
      <c r="C55" s="77" t="s">
        <v>635</v>
      </c>
      <c r="D55" s="368" t="s">
        <v>799</v>
      </c>
      <c r="E55" s="24" t="s">
        <v>109</v>
      </c>
      <c r="F55" s="520" t="str">
        <f>HYPERLINK("http://www.catalogue.bosal.com/pdf/pdf_mi/050533.pdf","@")</f>
        <v>@</v>
      </c>
      <c r="G55" s="90" t="s">
        <v>152</v>
      </c>
      <c r="H55" s="109" t="s">
        <v>57</v>
      </c>
      <c r="I55" s="109" t="s">
        <v>556</v>
      </c>
      <c r="J55" s="533">
        <v>30524</v>
      </c>
      <c r="K55" s="383">
        <v>37239.28</v>
      </c>
      <c r="L55" s="386">
        <v>31653.388</v>
      </c>
    </row>
    <row r="56" spans="2:12" ht="27">
      <c r="B56" s="72" t="s">
        <v>727</v>
      </c>
      <c r="C56" s="77" t="s">
        <v>635</v>
      </c>
      <c r="D56" s="368" t="s">
        <v>728</v>
      </c>
      <c r="E56" s="24" t="s">
        <v>147</v>
      </c>
      <c r="F56" s="520" t="str">
        <f>HYPERLINK("http://www.catalogue.bosal.com/pdf/pdf_mi/049683.pdf","@")</f>
        <v>@</v>
      </c>
      <c r="G56" s="90" t="s">
        <v>152</v>
      </c>
      <c r="H56" s="109" t="s">
        <v>729</v>
      </c>
      <c r="I56" s="109" t="s">
        <v>556</v>
      </c>
      <c r="J56" s="533">
        <v>28327</v>
      </c>
      <c r="K56" s="383">
        <v>34558.94</v>
      </c>
      <c r="L56" s="386">
        <v>29375.099000000002</v>
      </c>
    </row>
    <row r="57" spans="2:12" ht="27">
      <c r="B57" s="72" t="s">
        <v>817</v>
      </c>
      <c r="C57" s="77" t="s">
        <v>546</v>
      </c>
      <c r="D57" s="368" t="s">
        <v>1383</v>
      </c>
      <c r="E57" s="24" t="s">
        <v>117</v>
      </c>
      <c r="F57" s="520" t="str">
        <f>HYPERLINK("http://www.catalogue.bosal.com/pdf/pdf_mi/043033.pdf","@")</f>
        <v>@</v>
      </c>
      <c r="G57" s="90" t="s">
        <v>152</v>
      </c>
      <c r="H57" s="109" t="s">
        <v>818</v>
      </c>
      <c r="I57" s="109" t="s">
        <v>556</v>
      </c>
      <c r="J57" s="533">
        <v>30277</v>
      </c>
      <c r="K57" s="383">
        <v>36937.94</v>
      </c>
      <c r="L57" s="386">
        <v>31397.249</v>
      </c>
    </row>
    <row r="58" spans="2:12" ht="27">
      <c r="B58" s="165"/>
      <c r="C58" s="166"/>
      <c r="D58" s="349" t="s">
        <v>312</v>
      </c>
      <c r="E58" s="176"/>
      <c r="F58" s="522"/>
      <c r="G58" s="178"/>
      <c r="H58" s="179"/>
      <c r="I58" s="180"/>
      <c r="J58" s="538"/>
      <c r="K58" s="546"/>
      <c r="L58" s="387"/>
    </row>
    <row r="59" spans="2:12" ht="27">
      <c r="B59" s="307" t="s">
        <v>787</v>
      </c>
      <c r="C59" s="30" t="s">
        <v>788</v>
      </c>
      <c r="D59" s="44" t="s">
        <v>523</v>
      </c>
      <c r="E59" s="24" t="s">
        <v>676</v>
      </c>
      <c r="F59" s="520" t="str">
        <f>HYPERLINK("http://www.catalogue.bosal.com/pdf/pdf_mi/048983.pdf","@")</f>
        <v>@</v>
      </c>
      <c r="G59" s="151" t="s">
        <v>152</v>
      </c>
      <c r="H59" s="109" t="s">
        <v>1458</v>
      </c>
      <c r="I59" s="109" t="s">
        <v>556</v>
      </c>
      <c r="J59" s="553">
        <v>24843</v>
      </c>
      <c r="K59" s="554">
        <v>30308.46</v>
      </c>
      <c r="L59" s="558">
        <v>25762.191</v>
      </c>
    </row>
    <row r="60" spans="2:12" ht="27">
      <c r="B60" s="307" t="s">
        <v>1456</v>
      </c>
      <c r="C60" s="30" t="s">
        <v>788</v>
      </c>
      <c r="D60" s="44" t="s">
        <v>1457</v>
      </c>
      <c r="E60" s="24" t="s">
        <v>637</v>
      </c>
      <c r="F60" s="572" t="str">
        <f>HYPERLINK("http://www.catalogue.bosal.com/pdf/pdf_mi/049443.pdf","@")</f>
        <v>@</v>
      </c>
      <c r="G60" s="151" t="s">
        <v>152</v>
      </c>
      <c r="H60" s="109" t="s">
        <v>169</v>
      </c>
      <c r="I60" s="109" t="s">
        <v>556</v>
      </c>
      <c r="J60" s="553">
        <v>17810</v>
      </c>
      <c r="K60" s="554">
        <v>22260</v>
      </c>
      <c r="L60" s="558">
        <v>25762.191</v>
      </c>
    </row>
    <row r="61" spans="2:12" ht="27">
      <c r="B61" s="72" t="s">
        <v>721</v>
      </c>
      <c r="C61" s="30" t="s">
        <v>106</v>
      </c>
      <c r="D61" s="44" t="s">
        <v>923</v>
      </c>
      <c r="E61" s="76" t="s">
        <v>125</v>
      </c>
      <c r="F61" s="520" t="str">
        <f>HYPERLINK("http://www.catalogue.bosal.com/pdf/pdf_mi/044351.pdf","@")</f>
        <v>@</v>
      </c>
      <c r="G61" s="151"/>
      <c r="H61" s="109" t="s">
        <v>722</v>
      </c>
      <c r="I61" s="289"/>
      <c r="J61" s="553">
        <v>15587</v>
      </c>
      <c r="K61" s="554">
        <v>19016.14</v>
      </c>
      <c r="L61" s="558">
        <v>16163.719</v>
      </c>
    </row>
    <row r="62" spans="2:12" ht="27">
      <c r="B62" s="165"/>
      <c r="C62" s="166"/>
      <c r="D62" s="349" t="s">
        <v>330</v>
      </c>
      <c r="E62" s="176"/>
      <c r="F62" s="522"/>
      <c r="G62" s="178"/>
      <c r="H62" s="179"/>
      <c r="I62" s="180"/>
      <c r="J62" s="538"/>
      <c r="K62" s="546"/>
      <c r="L62" s="387"/>
    </row>
    <row r="63" spans="2:12" ht="27">
      <c r="B63" s="307" t="s">
        <v>1396</v>
      </c>
      <c r="C63" s="30" t="s">
        <v>106</v>
      </c>
      <c r="D63" s="350" t="s">
        <v>1397</v>
      </c>
      <c r="E63" s="45" t="s">
        <v>1398</v>
      </c>
      <c r="F63" s="559" t="str">
        <f>HYPERLINK("http://www.catalogue.bosal.com/pdf/pdf_mi/017072.pdf","@")</f>
        <v>@</v>
      </c>
      <c r="G63" s="151" t="s">
        <v>152</v>
      </c>
      <c r="H63" s="109" t="s">
        <v>1399</v>
      </c>
      <c r="I63" s="109"/>
      <c r="J63" s="553">
        <v>7730</v>
      </c>
      <c r="K63" s="554">
        <v>10430</v>
      </c>
      <c r="L63" s="558">
        <v>8865</v>
      </c>
    </row>
    <row r="64" spans="2:12" ht="31.5" customHeight="1">
      <c r="B64" s="307" t="s">
        <v>816</v>
      </c>
      <c r="C64" s="30" t="s">
        <v>106</v>
      </c>
      <c r="D64" s="350" t="s">
        <v>1461</v>
      </c>
      <c r="E64" s="45" t="s">
        <v>744</v>
      </c>
      <c r="F64" s="520" t="str">
        <f>HYPERLINK("http://www.catalogue.bosal.com/pdf/pdf_mi/042631.pdf","@")</f>
        <v>@</v>
      </c>
      <c r="G64" s="90"/>
      <c r="H64" s="109" t="s">
        <v>613</v>
      </c>
      <c r="I64" s="109" t="s">
        <v>556</v>
      </c>
      <c r="J64" s="553">
        <v>12805</v>
      </c>
      <c r="K64" s="554">
        <v>15622.1</v>
      </c>
      <c r="L64" s="558">
        <v>13278.785</v>
      </c>
    </row>
    <row r="65" spans="2:12" ht="31.5" customHeight="1">
      <c r="B65" s="307" t="s">
        <v>1459</v>
      </c>
      <c r="C65" s="30" t="s">
        <v>635</v>
      </c>
      <c r="D65" s="350" t="s">
        <v>1460</v>
      </c>
      <c r="E65" s="45" t="s">
        <v>744</v>
      </c>
      <c r="F65" s="572" t="str">
        <f>HYPERLINK("http://www.catalogue.bosal.com/pdf/pdf_mi/050613.pdf","@")</f>
        <v>@</v>
      </c>
      <c r="G65" s="90"/>
      <c r="H65" s="109" t="s">
        <v>613</v>
      </c>
      <c r="I65" s="109" t="s">
        <v>556</v>
      </c>
      <c r="J65" s="553">
        <v>18640</v>
      </c>
      <c r="K65" s="554">
        <v>23310</v>
      </c>
      <c r="L65" s="558">
        <v>19813</v>
      </c>
    </row>
    <row r="66" spans="2:12" ht="23.25">
      <c r="B66" s="165"/>
      <c r="C66" s="166"/>
      <c r="D66" s="349" t="s">
        <v>338</v>
      </c>
      <c r="E66" s="176"/>
      <c r="F66" s="523"/>
      <c r="G66" s="178"/>
      <c r="H66" s="179"/>
      <c r="I66" s="180"/>
      <c r="J66" s="538"/>
      <c r="K66" s="546"/>
      <c r="L66" s="387"/>
    </row>
    <row r="67" spans="2:12" ht="27">
      <c r="B67" s="307" t="s">
        <v>544</v>
      </c>
      <c r="C67" s="30" t="s">
        <v>106</v>
      </c>
      <c r="D67" s="350" t="s">
        <v>927</v>
      </c>
      <c r="E67" s="84" t="s">
        <v>102</v>
      </c>
      <c r="F67" s="520" t="str">
        <f>HYPERLINK("http://www.catalogue.bosal.com/pdf/pdf_mi/027401.pdf","@")</f>
        <v>@</v>
      </c>
      <c r="G67" s="96"/>
      <c r="H67" s="109" t="s">
        <v>545</v>
      </c>
      <c r="I67" s="109" t="s">
        <v>556</v>
      </c>
      <c r="J67" s="553">
        <v>8827</v>
      </c>
      <c r="K67" s="555">
        <v>10768.94</v>
      </c>
      <c r="L67" s="558">
        <v>9153.599</v>
      </c>
    </row>
    <row r="68" spans="2:12" ht="30">
      <c r="B68" s="331" t="s">
        <v>810</v>
      </c>
      <c r="C68" s="331" t="s">
        <v>106</v>
      </c>
      <c r="D68" s="356" t="s">
        <v>929</v>
      </c>
      <c r="E68" s="332" t="s">
        <v>809</v>
      </c>
      <c r="F68" s="520" t="str">
        <f>HYPERLINK("http://www.catalogue.bosal.com/pdf/pdf_mi/038211.pdf","@")</f>
        <v>@</v>
      </c>
      <c r="G68" s="247" t="s">
        <v>152</v>
      </c>
      <c r="H68" s="333" t="s">
        <v>155</v>
      </c>
      <c r="I68" s="292" t="s">
        <v>556</v>
      </c>
      <c r="J68" s="553">
        <v>9165</v>
      </c>
      <c r="K68" s="554">
        <v>11181.3</v>
      </c>
      <c r="L68" s="558">
        <v>9504.105</v>
      </c>
    </row>
    <row r="69" spans="2:12" ht="54" customHeight="1">
      <c r="B69" s="331" t="s">
        <v>979</v>
      </c>
      <c r="C69" s="331" t="s">
        <v>635</v>
      </c>
      <c r="D69" s="356" t="s">
        <v>929</v>
      </c>
      <c r="E69" s="332" t="s">
        <v>809</v>
      </c>
      <c r="F69" s="520" t="str">
        <f>HYPERLINK("http://www.catalogue.bosal.com/pdf/pdf_mi/050573.pdf","@")</f>
        <v>@</v>
      </c>
      <c r="G69" s="247" t="s">
        <v>152</v>
      </c>
      <c r="H69" s="333" t="s">
        <v>155</v>
      </c>
      <c r="I69" s="292" t="s">
        <v>556</v>
      </c>
      <c r="J69" s="553">
        <v>17797</v>
      </c>
      <c r="K69" s="554">
        <v>21712.34</v>
      </c>
      <c r="L69" s="558">
        <v>18455.489</v>
      </c>
    </row>
    <row r="70" spans="2:12" ht="23.25">
      <c r="B70" s="249"/>
      <c r="C70" s="250"/>
      <c r="D70" s="361" t="s">
        <v>339</v>
      </c>
      <c r="E70" s="251"/>
      <c r="F70" s="531"/>
      <c r="G70" s="194"/>
      <c r="H70" s="179"/>
      <c r="I70" s="179"/>
      <c r="J70" s="538"/>
      <c r="K70" s="546"/>
      <c r="L70" s="387"/>
    </row>
    <row r="71" spans="2:12" ht="27">
      <c r="B71" s="307" t="s">
        <v>787</v>
      </c>
      <c r="C71" s="30" t="s">
        <v>788</v>
      </c>
      <c r="D71" s="44" t="s">
        <v>532</v>
      </c>
      <c r="E71" s="24" t="s">
        <v>125</v>
      </c>
      <c r="F71" s="520" t="str">
        <f>HYPERLINK("http://www.catalogue.bosal.com/pdf/pdf_mi/048983.pdf","@")</f>
        <v>@</v>
      </c>
      <c r="G71" s="90" t="s">
        <v>152</v>
      </c>
      <c r="H71" s="109" t="s">
        <v>789</v>
      </c>
      <c r="I71" s="109" t="s">
        <v>556</v>
      </c>
      <c r="J71" s="553">
        <v>24843</v>
      </c>
      <c r="K71" s="554">
        <v>30308.46</v>
      </c>
      <c r="L71" s="558">
        <v>25762.191</v>
      </c>
    </row>
    <row r="72" spans="2:12" ht="53.25" customHeight="1">
      <c r="B72" s="77" t="s">
        <v>819</v>
      </c>
      <c r="C72" s="30" t="s">
        <v>104</v>
      </c>
      <c r="D72" s="363" t="s">
        <v>1376</v>
      </c>
      <c r="E72" s="74" t="s">
        <v>117</v>
      </c>
      <c r="F72" s="520" t="str">
        <f>HYPERLINK("http://www.catalogue.bosal.com/pdf/pdf_mi/043252.pdf","@")</f>
        <v>@</v>
      </c>
      <c r="G72" s="151" t="s">
        <v>152</v>
      </c>
      <c r="H72" s="289" t="s">
        <v>257</v>
      </c>
      <c r="I72" s="289" t="s">
        <v>556</v>
      </c>
      <c r="J72" s="553">
        <v>14040</v>
      </c>
      <c r="K72" s="554">
        <v>17128.8</v>
      </c>
      <c r="L72" s="558">
        <v>14559.48</v>
      </c>
    </row>
    <row r="73" spans="2:12" ht="53.25" customHeight="1">
      <c r="B73" s="77" t="s">
        <v>695</v>
      </c>
      <c r="C73" s="30" t="s">
        <v>104</v>
      </c>
      <c r="D73" s="363" t="s">
        <v>1437</v>
      </c>
      <c r="E73" s="74" t="s">
        <v>117</v>
      </c>
      <c r="F73" s="520" t="str">
        <f>HYPERLINK("http://www.catalogue.bosal.com/pdf/pdf_mi/034962.pdf","@")</f>
        <v>@</v>
      </c>
      <c r="G73" s="90"/>
      <c r="H73" s="115" t="s">
        <v>696</v>
      </c>
      <c r="I73" s="115" t="s">
        <v>556</v>
      </c>
      <c r="J73" s="553">
        <v>9900</v>
      </c>
      <c r="K73" s="554">
        <v>12900</v>
      </c>
      <c r="L73" s="558">
        <v>10965</v>
      </c>
    </row>
    <row r="74" spans="2:12" ht="27">
      <c r="B74" s="186"/>
      <c r="C74" s="187"/>
      <c r="D74" s="365" t="s">
        <v>112</v>
      </c>
      <c r="E74" s="186"/>
      <c r="F74" s="522"/>
      <c r="G74" s="194"/>
      <c r="H74" s="179"/>
      <c r="I74" s="179"/>
      <c r="J74" s="538"/>
      <c r="K74" s="546"/>
      <c r="L74" s="387"/>
    </row>
    <row r="75" spans="2:12" ht="30">
      <c r="B75" s="495" t="s">
        <v>688</v>
      </c>
      <c r="C75" s="282" t="s">
        <v>106</v>
      </c>
      <c r="D75" s="371" t="s">
        <v>533</v>
      </c>
      <c r="E75" s="43" t="s">
        <v>938</v>
      </c>
      <c r="F75" s="520" t="str">
        <f>HYPERLINK("http://www.catalogue.bosal.com/pdf/pdf_mi/029741.pdf","@")</f>
        <v>@</v>
      </c>
      <c r="G75" s="247" t="s">
        <v>152</v>
      </c>
      <c r="H75" s="257" t="s">
        <v>57</v>
      </c>
      <c r="I75" s="232" t="s">
        <v>556</v>
      </c>
      <c r="J75" s="553">
        <v>14352</v>
      </c>
      <c r="K75" s="554">
        <v>17509.44</v>
      </c>
      <c r="L75" s="558">
        <v>14883.023999999998</v>
      </c>
    </row>
    <row r="76" spans="2:12" ht="27">
      <c r="B76" s="165"/>
      <c r="C76" s="166"/>
      <c r="D76" s="349" t="s">
        <v>343</v>
      </c>
      <c r="E76" s="176"/>
      <c r="F76" s="522"/>
      <c r="G76" s="178"/>
      <c r="H76" s="179"/>
      <c r="I76" s="180"/>
      <c r="J76" s="538"/>
      <c r="K76" s="546"/>
      <c r="L76" s="387"/>
    </row>
    <row r="77" spans="2:12" ht="27">
      <c r="B77" s="307" t="s">
        <v>710</v>
      </c>
      <c r="C77" s="30" t="s">
        <v>106</v>
      </c>
      <c r="D77" s="350" t="s">
        <v>1377</v>
      </c>
      <c r="E77" s="24" t="s">
        <v>477</v>
      </c>
      <c r="F77" s="520" t="str">
        <f>HYPERLINK("http://www.catalogue.bosal.com/pdf/pdf_mi/038041.pdf","@")</f>
        <v>@</v>
      </c>
      <c r="G77" s="90" t="s">
        <v>152</v>
      </c>
      <c r="H77" s="109" t="s">
        <v>712</v>
      </c>
      <c r="I77" s="109" t="s">
        <v>556</v>
      </c>
      <c r="J77" s="553">
        <v>9516</v>
      </c>
      <c r="K77" s="554">
        <v>11609.52</v>
      </c>
      <c r="L77" s="558">
        <v>9868.092</v>
      </c>
    </row>
    <row r="78" spans="2:12" ht="27">
      <c r="B78" s="307" t="s">
        <v>734</v>
      </c>
      <c r="C78" s="30" t="s">
        <v>635</v>
      </c>
      <c r="D78" s="350" t="s">
        <v>1377</v>
      </c>
      <c r="E78" s="24" t="s">
        <v>477</v>
      </c>
      <c r="F78" s="520" t="str">
        <f>HYPERLINK("http://www.catalogue.bosal.com/pdf/pdf_mi/050523.pdf","@")</f>
        <v>@</v>
      </c>
      <c r="G78" s="151"/>
      <c r="H78" s="109" t="s">
        <v>712</v>
      </c>
      <c r="I78" s="109" t="s">
        <v>556</v>
      </c>
      <c r="J78" s="553">
        <v>17459</v>
      </c>
      <c r="K78" s="554">
        <v>21299.98</v>
      </c>
      <c r="L78" s="558">
        <v>18104.983</v>
      </c>
    </row>
    <row r="79" spans="2:12" ht="27">
      <c r="B79" s="165"/>
      <c r="C79" s="166"/>
      <c r="D79" s="349" t="s">
        <v>344</v>
      </c>
      <c r="E79" s="176"/>
      <c r="F79" s="522"/>
      <c r="G79" s="178"/>
      <c r="H79" s="179"/>
      <c r="I79" s="180"/>
      <c r="J79" s="538"/>
      <c r="K79" s="546"/>
      <c r="L79" s="387"/>
    </row>
    <row r="80" spans="2:12" ht="27">
      <c r="B80" s="307" t="s">
        <v>730</v>
      </c>
      <c r="C80" s="30" t="s">
        <v>635</v>
      </c>
      <c r="D80" s="350" t="s">
        <v>940</v>
      </c>
      <c r="E80" s="24" t="s">
        <v>941</v>
      </c>
      <c r="F80" s="520" t="str">
        <f>HYPERLINK("http://www.catalogue.bosal.com/pdf/pdf_mi/049803.pdf","@")</f>
        <v>@</v>
      </c>
      <c r="G80" s="328" t="s">
        <v>152</v>
      </c>
      <c r="H80" s="98" t="s">
        <v>691</v>
      </c>
      <c r="I80" s="98" t="s">
        <v>556</v>
      </c>
      <c r="J80" s="553">
        <v>16991</v>
      </c>
      <c r="K80" s="554">
        <v>20729.02</v>
      </c>
      <c r="L80" s="558">
        <v>17619.667</v>
      </c>
    </row>
    <row r="81" spans="2:12" ht="27">
      <c r="B81" s="307" t="s">
        <v>808</v>
      </c>
      <c r="C81" s="30" t="s">
        <v>106</v>
      </c>
      <c r="D81" s="350" t="s">
        <v>939</v>
      </c>
      <c r="E81" s="24" t="s">
        <v>941</v>
      </c>
      <c r="F81" s="520" t="str">
        <f>HYPERLINK("http://www.catalogue.bosal.com/pdf/pdf_mi/035791.pdf","@")</f>
        <v>@</v>
      </c>
      <c r="G81" s="90" t="s">
        <v>152</v>
      </c>
      <c r="H81" s="100" t="s">
        <v>691</v>
      </c>
      <c r="I81" s="100" t="s">
        <v>556</v>
      </c>
      <c r="J81" s="553">
        <v>8892</v>
      </c>
      <c r="K81" s="554">
        <v>10848.24</v>
      </c>
      <c r="L81" s="558">
        <v>9221.003999999999</v>
      </c>
    </row>
    <row r="82" spans="2:12" ht="30">
      <c r="B82" s="307" t="s">
        <v>715</v>
      </c>
      <c r="C82" s="30" t="s">
        <v>106</v>
      </c>
      <c r="D82" s="350" t="s">
        <v>1378</v>
      </c>
      <c r="E82" s="24" t="s">
        <v>637</v>
      </c>
      <c r="F82" s="520" t="str">
        <f>HYPERLINK("http://www.catalogue.bosal.com/pdf/pdf_mi/038861.pdf","@")</f>
        <v>@</v>
      </c>
      <c r="G82" s="90" t="s">
        <v>152</v>
      </c>
      <c r="H82" s="100" t="s">
        <v>712</v>
      </c>
      <c r="I82" s="118" t="s">
        <v>556</v>
      </c>
      <c r="J82" s="553">
        <v>8268</v>
      </c>
      <c r="K82" s="554">
        <v>10086.96</v>
      </c>
      <c r="L82" s="558">
        <v>8573.916</v>
      </c>
    </row>
    <row r="83" spans="2:12" ht="30">
      <c r="B83" s="307" t="s">
        <v>973</v>
      </c>
      <c r="C83" s="30" t="s">
        <v>635</v>
      </c>
      <c r="D83" s="350" t="s">
        <v>1378</v>
      </c>
      <c r="E83" s="24">
        <v>2013</v>
      </c>
      <c r="F83" s="520" t="str">
        <f>HYPERLINK("http://www.catalogue.bosal.com/pdf/pdf_mi/051123.pdf","@")</f>
        <v>@</v>
      </c>
      <c r="G83" s="90" t="s">
        <v>152</v>
      </c>
      <c r="H83" s="100" t="s">
        <v>712</v>
      </c>
      <c r="I83" s="118" t="s">
        <v>556</v>
      </c>
      <c r="J83" s="553">
        <v>15756</v>
      </c>
      <c r="K83" s="554">
        <v>19222.32</v>
      </c>
      <c r="L83" s="558">
        <v>16338.972</v>
      </c>
    </row>
    <row r="84" spans="2:12" ht="27">
      <c r="B84" s="307" t="s">
        <v>710</v>
      </c>
      <c r="C84" s="30" t="s">
        <v>106</v>
      </c>
      <c r="D84" s="350" t="s">
        <v>942</v>
      </c>
      <c r="E84" s="24" t="s">
        <v>637</v>
      </c>
      <c r="F84" s="520" t="str">
        <f>HYPERLINK("http://www.catalogue.bosal.com/pdf/pdf_mi/038041.pdf","@")</f>
        <v>@</v>
      </c>
      <c r="G84" s="90" t="s">
        <v>152</v>
      </c>
      <c r="H84" s="98" t="s">
        <v>712</v>
      </c>
      <c r="I84" s="109" t="s">
        <v>556</v>
      </c>
      <c r="J84" s="553">
        <v>9516</v>
      </c>
      <c r="K84" s="554">
        <v>11609.52</v>
      </c>
      <c r="L84" s="558">
        <v>9868.092</v>
      </c>
    </row>
    <row r="85" spans="2:12" ht="27">
      <c r="B85" s="307" t="s">
        <v>734</v>
      </c>
      <c r="C85" s="30" t="s">
        <v>635</v>
      </c>
      <c r="D85" s="350" t="s">
        <v>942</v>
      </c>
      <c r="E85" s="24" t="s">
        <v>637</v>
      </c>
      <c r="F85" s="520" t="str">
        <f>HYPERLINK("http://www.catalogue.bosal.com/pdf/pdf_mi/050523.pdf","@")</f>
        <v>@</v>
      </c>
      <c r="G85" s="151"/>
      <c r="H85" s="109" t="s">
        <v>712</v>
      </c>
      <c r="I85" s="109" t="s">
        <v>556</v>
      </c>
      <c r="J85" s="553">
        <v>17459</v>
      </c>
      <c r="K85" s="554">
        <v>21299.98</v>
      </c>
      <c r="L85" s="558">
        <v>18104.983</v>
      </c>
    </row>
    <row r="86" spans="2:12" ht="27">
      <c r="B86" s="165"/>
      <c r="C86" s="166"/>
      <c r="D86" s="349" t="s">
        <v>347</v>
      </c>
      <c r="E86" s="176"/>
      <c r="F86" s="522"/>
      <c r="G86" s="178"/>
      <c r="H86" s="179"/>
      <c r="I86" s="180"/>
      <c r="J86" s="538"/>
      <c r="K86" s="546"/>
      <c r="L86" s="387"/>
    </row>
    <row r="87" spans="2:12" ht="27">
      <c r="B87" s="326" t="s">
        <v>697</v>
      </c>
      <c r="C87" s="326" t="s">
        <v>106</v>
      </c>
      <c r="D87" s="479" t="s">
        <v>708</v>
      </c>
      <c r="E87" s="327" t="s">
        <v>109</v>
      </c>
      <c r="F87" s="520" t="str">
        <f>HYPERLINK("http://www.catalogue.bosal.com/pdf/pdf_mi/034991.pdf","@")</f>
        <v>@</v>
      </c>
      <c r="G87" s="328" t="s">
        <v>152</v>
      </c>
      <c r="H87" s="329" t="s">
        <v>698</v>
      </c>
      <c r="I87" s="329"/>
      <c r="J87" s="556">
        <v>15444</v>
      </c>
      <c r="K87" s="554">
        <v>18841.68</v>
      </c>
      <c r="L87" s="558">
        <v>16015.428</v>
      </c>
    </row>
    <row r="88" spans="2:12" ht="27">
      <c r="B88" s="261"/>
      <c r="C88" s="262"/>
      <c r="D88" s="377" t="s">
        <v>365</v>
      </c>
      <c r="E88" s="263"/>
      <c r="F88" s="522"/>
      <c r="G88" s="178"/>
      <c r="H88" s="179"/>
      <c r="I88" s="180"/>
      <c r="J88" s="538"/>
      <c r="K88" s="546"/>
      <c r="L88" s="387"/>
    </row>
    <row r="89" spans="2:12" ht="27">
      <c r="B89" s="307" t="s">
        <v>715</v>
      </c>
      <c r="C89" s="30" t="s">
        <v>106</v>
      </c>
      <c r="D89" s="350" t="s">
        <v>948</v>
      </c>
      <c r="E89" s="24" t="s">
        <v>637</v>
      </c>
      <c r="F89" s="520" t="str">
        <f>HYPERLINK("http://www.catalogue.bosal.com/pdf/pdf_mi/038861.pdf","@")</f>
        <v>@</v>
      </c>
      <c r="G89" s="90" t="s">
        <v>152</v>
      </c>
      <c r="H89" s="100" t="s">
        <v>712</v>
      </c>
      <c r="I89" s="100" t="s">
        <v>556</v>
      </c>
      <c r="J89" s="553">
        <v>8268</v>
      </c>
      <c r="K89" s="554">
        <v>10086.96</v>
      </c>
      <c r="L89" s="558">
        <v>8573.916</v>
      </c>
    </row>
    <row r="90" spans="2:12" ht="27">
      <c r="B90" s="307" t="s">
        <v>710</v>
      </c>
      <c r="C90" s="30" t="s">
        <v>106</v>
      </c>
      <c r="D90" s="350" t="s">
        <v>946</v>
      </c>
      <c r="E90" s="24" t="s">
        <v>947</v>
      </c>
      <c r="F90" s="520" t="str">
        <f>HYPERLINK("http://www.catalogue.bosal.com/pdf/pdf_mi/038041.pdf","@")</f>
        <v>@</v>
      </c>
      <c r="G90" s="151" t="s">
        <v>152</v>
      </c>
      <c r="H90" s="109" t="s">
        <v>712</v>
      </c>
      <c r="I90" s="109" t="s">
        <v>556</v>
      </c>
      <c r="J90" s="553">
        <v>9516</v>
      </c>
      <c r="K90" s="554">
        <v>11609.52</v>
      </c>
      <c r="L90" s="558">
        <v>9868.092</v>
      </c>
    </row>
    <row r="91" spans="2:12" ht="27">
      <c r="B91" s="307" t="s">
        <v>734</v>
      </c>
      <c r="C91" s="30" t="s">
        <v>635</v>
      </c>
      <c r="D91" s="350" t="s">
        <v>946</v>
      </c>
      <c r="E91" s="24" t="s">
        <v>947</v>
      </c>
      <c r="F91" s="520" t="str">
        <f>HYPERLINK("http://www.catalogue.bosal.com/pdf/pdf_mi/050523.pdf","@")</f>
        <v>@</v>
      </c>
      <c r="G91" s="151"/>
      <c r="H91" s="109" t="s">
        <v>712</v>
      </c>
      <c r="I91" s="109" t="s">
        <v>556</v>
      </c>
      <c r="J91" s="553">
        <v>17459</v>
      </c>
      <c r="K91" s="554">
        <v>21299.98</v>
      </c>
      <c r="L91" s="558">
        <v>18104.983</v>
      </c>
    </row>
    <row r="92" spans="2:12" ht="30">
      <c r="B92" s="307" t="s">
        <v>705</v>
      </c>
      <c r="C92" s="30" t="s">
        <v>106</v>
      </c>
      <c r="D92" s="350" t="s">
        <v>1379</v>
      </c>
      <c r="E92" s="24" t="s">
        <v>844</v>
      </c>
      <c r="F92" s="520" t="str">
        <f>HYPERLINK("http://www.catalogue.bosal.com/pdf/pdf_mi/037351.pdf","@")</f>
        <v>@</v>
      </c>
      <c r="G92" s="90" t="s">
        <v>152</v>
      </c>
      <c r="H92" s="98" t="s">
        <v>707</v>
      </c>
      <c r="I92" s="98" t="s">
        <v>556</v>
      </c>
      <c r="J92" s="553">
        <v>10127</v>
      </c>
      <c r="K92" s="554">
        <v>12354.94</v>
      </c>
      <c r="L92" s="558">
        <v>10501.699</v>
      </c>
    </row>
    <row r="93" spans="2:12" ht="30">
      <c r="B93" s="495" t="s">
        <v>688</v>
      </c>
      <c r="C93" s="282" t="s">
        <v>106</v>
      </c>
      <c r="D93" s="360" t="s">
        <v>1380</v>
      </c>
      <c r="E93" s="265" t="s">
        <v>843</v>
      </c>
      <c r="F93" s="520" t="str">
        <f>HYPERLINK("http://www.catalogue.bosal.com/pdf/pdf_mi/029741.pdf","@")</f>
        <v>@</v>
      </c>
      <c r="G93" s="247" t="s">
        <v>152</v>
      </c>
      <c r="H93" s="257" t="s">
        <v>57</v>
      </c>
      <c r="I93" s="232" t="s">
        <v>556</v>
      </c>
      <c r="J93" s="553">
        <v>14352</v>
      </c>
      <c r="K93" s="554">
        <v>17509.44</v>
      </c>
      <c r="L93" s="558">
        <v>14883.023999999998</v>
      </c>
    </row>
    <row r="94" spans="2:12" ht="30">
      <c r="B94" s="307" t="s">
        <v>731</v>
      </c>
      <c r="C94" s="30" t="s">
        <v>635</v>
      </c>
      <c r="D94" s="350" t="s">
        <v>950</v>
      </c>
      <c r="E94" s="24" t="s">
        <v>108</v>
      </c>
      <c r="F94" s="520" t="str">
        <f>HYPERLINK("http://www.catalogue.bosal.com/pdf/pdf_mi/050043.pdf","@")</f>
        <v>@</v>
      </c>
      <c r="G94" s="90"/>
      <c r="H94" s="118" t="s">
        <v>732</v>
      </c>
      <c r="I94" s="145" t="s">
        <v>951</v>
      </c>
      <c r="J94" s="553">
        <v>19019</v>
      </c>
      <c r="K94" s="554">
        <v>23203.18</v>
      </c>
      <c r="L94" s="558">
        <v>19722.703</v>
      </c>
    </row>
  </sheetData>
  <sheetProtection/>
  <mergeCells count="3">
    <mergeCell ref="D2:D3"/>
    <mergeCell ref="J2:L2"/>
    <mergeCell ref="B1:N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Price_VFM_Novoors</dc:title>
  <dc:subject/>
  <dc:creator>Алексей</dc:creator>
  <cp:keywords/>
  <dc:description/>
  <cp:lastModifiedBy>-</cp:lastModifiedBy>
  <cp:lastPrinted>2015-05-14T09:55:21Z</cp:lastPrinted>
  <dcterms:created xsi:type="dcterms:W3CDTF">1996-10-08T23:32:33Z</dcterms:created>
  <dcterms:modified xsi:type="dcterms:W3CDTF">2015-08-31T06:18:02Z</dcterms:modified>
  <cp:category/>
  <cp:version/>
  <cp:contentType/>
  <cp:contentStatus/>
</cp:coreProperties>
</file>